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9"/>
  </bookViews>
  <sheets>
    <sheet name="прил 1 вода" sheetId="1" r:id="rId1"/>
    <sheet name="прил 1 сток" sheetId="2" r:id="rId2"/>
    <sheet name="прил 2 вода" sheetId="3" r:id="rId3"/>
    <sheet name="прил 2 сток" sheetId="4" r:id="rId4"/>
    <sheet name="прил 3 вода" sheetId="5" r:id="rId5"/>
    <sheet name="прил 3 сток" sheetId="6" r:id="rId6"/>
    <sheet name="прил 4 вода" sheetId="7" r:id="rId7"/>
    <sheet name="прил4 стоки" sheetId="8" r:id="rId8"/>
    <sheet name="прил 7 вода" sheetId="9" r:id="rId9"/>
    <sheet name="прил 7 сток" sheetId="10" r:id="rId10"/>
    <sheet name="прил 5 вода" sheetId="11" r:id="rId11"/>
    <sheet name="прил 5 сток" sheetId="12" r:id="rId12"/>
  </sheets>
  <externalReferences>
    <externalReference r:id="rId15"/>
    <externalReference r:id="rId16"/>
    <externalReference r:id="rId17"/>
  </externalReferences>
  <definedNames>
    <definedName name="_GoBack" localSheetId="7">'прил4 стоки'!$B$8</definedName>
    <definedName name="_xlnm.Print_Titles" localSheetId="0">'прил 1 вода'!$9:$12</definedName>
    <definedName name="_xlnm.Print_Titles" localSheetId="10">'прил 5 вода'!$9:$10</definedName>
    <definedName name="_xlnm.Print_Titles" localSheetId="11">'прил 5 сток'!$9:$10</definedName>
    <definedName name="_xlnm.Print_Area" localSheetId="11">'прил 5 сток'!$A$1:$F$102</definedName>
    <definedName name="стокиобъем11" localSheetId="0">#REF!</definedName>
    <definedName name="стокиобъем11" localSheetId="2">#REF!</definedName>
    <definedName name="стокиобъем11" localSheetId="4">#REF!</definedName>
    <definedName name="стокиобъем11" localSheetId="6">#REF!</definedName>
    <definedName name="стокиобъем11" localSheetId="10">#REF!</definedName>
    <definedName name="стокиобъем11" localSheetId="8">#REF!</definedName>
    <definedName name="стокиобъем11" localSheetId="9">#REF!</definedName>
    <definedName name="стокиобъем11">#REF!</definedName>
    <definedName name="стокиобъем12" localSheetId="0">#REF!</definedName>
    <definedName name="стокиобъем12" localSheetId="2">#REF!</definedName>
    <definedName name="стокиобъем12" localSheetId="4">#REF!</definedName>
    <definedName name="стокиобъем12" localSheetId="6">#REF!</definedName>
    <definedName name="стокиобъем12" localSheetId="10">#REF!</definedName>
    <definedName name="стокиобъем12" localSheetId="8">#REF!</definedName>
    <definedName name="стокиобъем12" localSheetId="9">#REF!</definedName>
    <definedName name="стокиобъем12">#REF!</definedName>
    <definedName name="стокитариф11" localSheetId="0">#REF!</definedName>
    <definedName name="стокитариф11" localSheetId="2">#REF!</definedName>
    <definedName name="стокитариф11" localSheetId="4">#REF!</definedName>
    <definedName name="стокитариф11" localSheetId="6">#REF!</definedName>
    <definedName name="стокитариф11" localSheetId="10">#REF!</definedName>
    <definedName name="стокитариф11" localSheetId="8">#REF!</definedName>
    <definedName name="стокитариф11" localSheetId="9">#REF!</definedName>
    <definedName name="стокитариф11">#REF!</definedName>
    <definedName name="стокитариф12" localSheetId="0">#REF!</definedName>
    <definedName name="стокитариф12" localSheetId="2">#REF!</definedName>
    <definedName name="стокитариф12" localSheetId="4">#REF!</definedName>
    <definedName name="стокитариф12" localSheetId="6">#REF!</definedName>
    <definedName name="стокитариф12" localSheetId="10">#REF!</definedName>
    <definedName name="стокитариф12" localSheetId="8">#REF!</definedName>
    <definedName name="стокитариф12" localSheetId="9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<sst xmlns="http://schemas.openxmlformats.org/spreadsheetml/2006/main" count="921" uniqueCount="393">
  <si>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</si>
  <si>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</si>
  <si>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</si>
  <si>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</si>
  <si>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</si>
  <si>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</si>
  <si>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</si>
  <si>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</si>
  <si>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</si>
  <si>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</si>
  <si>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топливо для производственных нужд</t>
  </si>
  <si>
    <t>1.2.4.</t>
  </si>
  <si>
    <t>1.3.</t>
  </si>
  <si>
    <t>1.4.</t>
  </si>
  <si>
    <t>ставка рабочего 1 разряда</t>
  </si>
  <si>
    <t>средний разряд</t>
  </si>
  <si>
    <t>1.5.</t>
  </si>
  <si>
    <t>процент отчислений</t>
  </si>
  <si>
    <t>1.6.</t>
  </si>
  <si>
    <t>1.7.</t>
  </si>
  <si>
    <t>1.7.1.</t>
  </si>
  <si>
    <t>1.7.2.</t>
  </si>
  <si>
    <t>1.8.</t>
  </si>
  <si>
    <t>Ремонтные расходы</t>
  </si>
  <si>
    <t>2.1.</t>
  </si>
  <si>
    <t>2.1.1.</t>
  </si>
  <si>
    <t>2.1.2.</t>
  </si>
  <si>
    <t>2.2.</t>
  </si>
  <si>
    <t>2.2.1.</t>
  </si>
  <si>
    <t>2.3.</t>
  </si>
  <si>
    <t>2.4.</t>
  </si>
  <si>
    <t>численность ремонтного персонала, чел.</t>
  </si>
  <si>
    <t>2.5.</t>
  </si>
  <si>
    <t>3.1.</t>
  </si>
  <si>
    <t>3.2.</t>
  </si>
  <si>
    <t>3.3.</t>
  </si>
  <si>
    <t>Сбытовые расходы гарантирующих организаций</t>
  </si>
  <si>
    <t>Амортизация основных средств и нематериальных активов</t>
  </si>
  <si>
    <t>6.1.</t>
  </si>
  <si>
    <t>арендная плата</t>
  </si>
  <si>
    <t>6.2.</t>
  </si>
  <si>
    <t>лизинговые платежи</t>
  </si>
  <si>
    <t>6.3.</t>
  </si>
  <si>
    <t>7.1.</t>
  </si>
  <si>
    <t>7.2.</t>
  </si>
  <si>
    <t>налог на воду</t>
  </si>
  <si>
    <t>налог на имущество</t>
  </si>
  <si>
    <t>Итого расходов</t>
  </si>
  <si>
    <t>Нормативная прибыль</t>
  </si>
  <si>
    <t>9.1.</t>
  </si>
  <si>
    <t>9.2.</t>
  </si>
  <si>
    <t>9.3.</t>
  </si>
  <si>
    <t>9.4.</t>
  </si>
  <si>
    <t>9.5.</t>
  </si>
  <si>
    <t>9.5.1.</t>
  </si>
  <si>
    <t>налог на прибыль</t>
  </si>
  <si>
    <t>Необходимая валовая выручка</t>
  </si>
  <si>
    <t>Водоотведение</t>
  </si>
  <si>
    <t>Питьевая вода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</si>
  <si>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</si>
  <si>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</si>
  <si>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</si>
  <si>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</si>
  <si>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</si>
  <si>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</si>
  <si>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 xml:space="preserve">Количество часов предоставления услуг </t>
  </si>
  <si>
    <t>Удельный расход электроэнергии:</t>
  </si>
  <si>
    <t>кВт*ч/м3</t>
  </si>
  <si>
    <t>очистка воды</t>
  </si>
  <si>
    <t>транспортировка воды</t>
  </si>
  <si>
    <t>Охват абонентов приборами учета воды</t>
  </si>
  <si>
    <t>4.1.</t>
  </si>
  <si>
    <t>4.2.</t>
  </si>
  <si>
    <t>Организация</t>
  </si>
  <si>
    <t>РЭК</t>
  </si>
  <si>
    <t>тыс.м3</t>
  </si>
  <si>
    <t>собственное производство</t>
  </si>
  <si>
    <t>Расход электрической энергии</t>
  </si>
  <si>
    <t>тыс.кВтч</t>
  </si>
  <si>
    <t>кВтч</t>
  </si>
  <si>
    <t>Величина расходов, не учтенных в тарифе</t>
  </si>
  <si>
    <t xml:space="preserve"> на приобретение сырья, материалов, химреагентов и их хранение</t>
  </si>
  <si>
    <t>на энергетические ресурсы, в том числе</t>
  </si>
  <si>
    <t xml:space="preserve">электроэнергия </t>
  </si>
  <si>
    <t>объем энергии, тыс кВт.час</t>
  </si>
  <si>
    <t>тариф энергии, ру/кВт.час</t>
  </si>
  <si>
    <t>тепловую энергию и теплоноситель</t>
  </si>
  <si>
    <t>1.2.4.1.</t>
  </si>
  <si>
    <t>объем покупной воды, тыс. м3</t>
  </si>
  <si>
    <t>1.2.4.2.</t>
  </si>
  <si>
    <t>тариф покупной воды, руб/м3</t>
  </si>
  <si>
    <t>на оплата услуг сторонних организаций по  эксплуатации систем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</si>
  <si>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</si>
  <si>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</si>
  <si>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</si>
  <si>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1.4.2.</t>
  </si>
  <si>
    <t>1.4.3.</t>
  </si>
  <si>
    <t>1.4.4.</t>
  </si>
  <si>
    <t>среднемесячная заработная плата, руб.</t>
  </si>
  <si>
    <t>на отчисления на социальные нужды</t>
  </si>
  <si>
    <t>1.5.1.</t>
  </si>
  <si>
    <t>на оплату процентов по займам и кредитам, не учитываемые при определении налогооблагаемой базы налога на прибыль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</si>
  <si>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</si>
  <si>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</si>
  <si>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</si>
  <si>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</si>
  <si>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</si>
  <si>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</si>
  <si>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2.</t>
  </si>
  <si>
    <t xml:space="preserve"> на текущий ремонт централизованных систем </t>
  </si>
  <si>
    <t xml:space="preserve"> на приобретение сырья и материалов, используемых для проведения ремонтных работ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</si>
  <si>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</si>
  <si>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</si>
  <si>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</si>
  <si>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</si>
  <si>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на капитальный ремонт</t>
  </si>
  <si>
    <t xml:space="preserve"> на оплату труда ремонтного персонала</t>
  </si>
  <si>
    <t>2.3.1.</t>
  </si>
  <si>
    <t>2.3.2.</t>
  </si>
  <si>
    <t>2.3.3.</t>
  </si>
  <si>
    <t>3.</t>
  </si>
  <si>
    <t>Административные (общеэксплуатационные) расходы</t>
  </si>
  <si>
    <t>оплата услуг сторонних организаций (связь, охрана, аудит и др)</t>
  </si>
  <si>
    <t xml:space="preserve"> на оплату труда административно-управленческого персонала</t>
  </si>
  <si>
    <t>3.2.1.</t>
  </si>
  <si>
    <t>численность, чел.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</si>
  <si>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</si>
  <si>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</si>
  <si>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</si>
  <si>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</si>
  <si>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</si>
  <si>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</si>
  <si>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</si>
  <si>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</si>
  <si>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</si>
  <si>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</si>
  <si>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3.11.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</si>
  <si>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</si>
  <si>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</si>
  <si>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</si>
  <si>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</si>
  <si>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</si>
  <si>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на установку  и обслуживание приборов учета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</si>
  <si>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</si>
  <si>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</si>
  <si>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</si>
  <si>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</si>
  <si>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</si>
  <si>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</si>
  <si>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</si>
  <si>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>6.</t>
  </si>
  <si>
    <t xml:space="preserve">Арендная плата (лизинговые платежи, концессионная плата), в т.ч. </t>
  </si>
  <si>
    <t xml:space="preserve"> концессионная плата</t>
  </si>
  <si>
    <t>7.</t>
  </si>
  <si>
    <t>Налоги и сборы, включаемые в себестоимость</t>
  </si>
  <si>
    <t>плата за негативное воздействие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</si>
  <si>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</si>
  <si>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</si>
  <si>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</si>
  <si>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</si>
  <si>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</si>
  <si>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</si>
  <si>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час.</t>
  </si>
  <si>
    <t>км</t>
  </si>
  <si>
    <t>Индекс потребительских цен</t>
  </si>
  <si>
    <t>3.9.</t>
  </si>
  <si>
    <t>с 01.07.2014 по 31.12.2014</t>
  </si>
  <si>
    <t>Показатель (группы потребителей)</t>
  </si>
  <si>
    <t>Тарифы</t>
  </si>
  <si>
    <t>со дня введения тарифа в действие по 30.06.2014</t>
  </si>
  <si>
    <t>Прочие потребители (тарифы указываются без НДС)</t>
  </si>
  <si>
    <t>Население (тарифы указываются с учетом НДС)</t>
  </si>
  <si>
    <t>1.</t>
  </si>
  <si>
    <t>2014 год</t>
  </si>
  <si>
    <t>подъем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</si>
  <si>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</si>
  <si>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</si>
  <si>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</si>
  <si>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</si>
  <si>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</si>
  <si>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</si>
  <si>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</si>
  <si>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</si>
  <si>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</si>
  <si>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</si>
  <si>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</si>
  <si>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теряемой при транспортировке</t>
  </si>
  <si>
    <t xml:space="preserve">населению, в т.ч. </t>
  </si>
  <si>
    <t>бюджетным организациям, в т.ч.</t>
  </si>
  <si>
    <t>прочим потребителям, в.т.ч.</t>
  </si>
  <si>
    <t>кВтч/м3</t>
  </si>
  <si>
    <t>кг/м3 (л/м3)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</si>
  <si>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</si>
  <si>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</si>
  <si>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</si>
  <si>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</si>
  <si>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</si>
  <si>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</si>
  <si>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</si>
  <si>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</si>
  <si>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</si>
  <si>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</si>
  <si>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</si>
  <si>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</si>
  <si>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</si>
  <si>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</si>
  <si>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</si>
  <si>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</si>
  <si>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</si>
  <si>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</si>
  <si>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</si>
  <si>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</si>
  <si>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</si>
  <si>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</si>
  <si>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</si>
  <si>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</si>
  <si>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</si>
  <si>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</si>
  <si>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</si>
  <si>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</si>
  <si>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</si>
  <si>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</si>
  <si>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</si>
  <si>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</si>
  <si>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</si>
  <si>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</si>
  <si>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</si>
  <si>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</si>
  <si>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</si>
  <si>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</si>
  <si>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</si>
  <si>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</si>
  <si>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</si>
  <si>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</si>
  <si>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</si>
  <si>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</si>
  <si>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</si>
  <si>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</si>
  <si>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</si>
  <si>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</si>
  <si>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</si>
  <si>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</si>
  <si>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</si>
  <si>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</si>
  <si>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</si>
  <si>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</si>
  <si>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</si>
  <si>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</si>
  <si>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</si>
  <si>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</si>
  <si>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</si>
  <si>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</si>
  <si>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</si>
  <si>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</si>
  <si>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</si>
  <si>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</si>
  <si>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</si>
  <si>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</si>
  <si>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</si>
  <si>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</si>
  <si>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</si>
  <si>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</si>
  <si>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</si>
  <si>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</si>
  <si>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</si>
  <si>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</si>
  <si>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</si>
  <si>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</si>
  <si>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</si>
  <si>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</si>
  <si>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</si>
  <si>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</si>
  <si>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</si>
  <si>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</si>
  <si>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</si>
  <si>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</si>
  <si>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</si>
  <si>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</si>
  <si>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</si>
  <si>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</si>
  <si>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</si>
  <si>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</si>
  <si>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Коэффициент потерь</t>
  </si>
  <si>
    <t xml:space="preserve">м3/км 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</si>
  <si>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</si>
  <si>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</si>
  <si>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только к экспертному</t>
  </si>
  <si>
    <t>Утверждено на 2012 год</t>
  </si>
  <si>
    <t>Утверждено                    на 2013 год</t>
  </si>
  <si>
    <t>Заключение                    на 2014 год</t>
  </si>
  <si>
    <t>Индекс  изменения к предыдущему периоду регулирования,%</t>
  </si>
  <si>
    <t xml:space="preserve"> энергия по  диапазону напряжения ВН (основное производство)</t>
  </si>
  <si>
    <t xml:space="preserve"> энергия по  диапазону напряжения ВН (на освещение и отопление)</t>
  </si>
  <si>
    <t>покупную питьевую  воду</t>
  </si>
  <si>
    <t>прочие производственые расходы, включая расходы на эксплуатацию  безхозяйных объектов централизованных систем</t>
  </si>
  <si>
    <t>на оплату специализированного транспорта</t>
  </si>
  <si>
    <t>Рентабельность, %</t>
  </si>
  <si>
    <t>Проценты по займам и кредитам, привлекаемым на реализацию инвестиционной программы и пополнение оборотных средств</t>
  </si>
  <si>
    <t>Налоги и сборы всего, в т.ч</t>
  </si>
  <si>
    <t>Объем реализации воды (стоков), тыс.м3</t>
  </si>
  <si>
    <t>Тариф, руб./м3</t>
  </si>
  <si>
    <t>Тариф  с НДС, руб./м3</t>
  </si>
  <si>
    <t>Тариф с НДС  на период с 01.07.2013 по 30.08.2013 г.</t>
  </si>
  <si>
    <t>индекс роста, %</t>
  </si>
  <si>
    <t>Данная таблица не заполняется для вновь созданных организаций, а делается запись в экспертном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</si>
  <si>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</si>
  <si>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</si>
  <si>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Расходы, учтенные и неучтенные при расчете тарифа   </t>
  </si>
  <si>
    <t xml:space="preserve">Целевые показатели деятельности </t>
  </si>
  <si>
    <t xml:space="preserve">Тарифы на питьевую воду для потребителей </t>
  </si>
  <si>
    <t xml:space="preserve">Тарифы на водоотведение для потребителей 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</si>
  <si>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</si>
  <si>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</si>
  <si>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</si>
  <si>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Сравнительный анализ динамики расходов и величины 
необходимой прибыли по отношению к предыдущим 
периодам регулирования (питьевая вода)</t>
  </si>
  <si>
    <t>Сравнительный анализ динамики расходов и величины 
необходимой прибыли по отношению к предыдущим 
периодам регулирования (водоотведение)</t>
  </si>
  <si>
    <t xml:space="preserve">                                                                                          Приложение № 1                   </t>
  </si>
  <si>
    <t>Объем воды, пропускаемой через очистные сооружения</t>
  </si>
  <si>
    <t>12.1.</t>
  </si>
  <si>
    <t>12.2.</t>
  </si>
  <si>
    <t>15.1.</t>
  </si>
  <si>
    <t>15.2.</t>
  </si>
  <si>
    <t>15.3.</t>
  </si>
  <si>
    <t>15.5.</t>
  </si>
  <si>
    <t>Общая протяженность канализационных сетей</t>
  </si>
  <si>
    <t>Количество канализационных насосных станций</t>
  </si>
  <si>
    <t>Количество очистных сооружений</t>
  </si>
  <si>
    <t>от населения</t>
  </si>
  <si>
    <t>от бюджетных организаций</t>
  </si>
  <si>
    <t>Пропущено сточных вод через очистные сооружения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</si>
  <si>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</si>
  <si>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</si>
  <si>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</si>
  <si>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</si>
  <si>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</si>
  <si>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</si>
  <si>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</si>
  <si>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</si>
  <si>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</si>
  <si>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</si>
  <si>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 отпуска воды всего:  в т.ч.</t>
  </si>
  <si>
    <t>13.1.</t>
  </si>
  <si>
    <t>13.1.1.</t>
  </si>
  <si>
    <t>по приборам учета</t>
  </si>
  <si>
    <t>13.2.</t>
  </si>
  <si>
    <t>13.3.</t>
  </si>
  <si>
    <t>13.3.1.</t>
  </si>
  <si>
    <t>13.4.</t>
  </si>
  <si>
    <t>13.4.1.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</si>
  <si>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</si>
  <si>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</si>
  <si>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Норматив технологических  затрат химреагентов, в т.ч:</t>
  </si>
  <si>
    <t>16.1.</t>
  </si>
  <si>
    <t>(по наименованиям)</t>
  </si>
  <si>
    <t>16.2.</t>
  </si>
  <si>
    <t>Индексы  роста цен на энергетические ресурсы</t>
  </si>
  <si>
    <t>18.2.</t>
  </si>
  <si>
    <t>18.3.</t>
  </si>
  <si>
    <t>18.5.</t>
  </si>
  <si>
    <t xml:space="preserve">организация </t>
  </si>
  <si>
    <t xml:space="preserve">РЭК                               </t>
  </si>
  <si>
    <t>Пропускная способность канализации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</si>
  <si>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</si>
  <si>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</si>
  <si>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</si>
  <si>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собственного  производства</t>
  </si>
  <si>
    <t>7.3.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</si>
  <si>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</si>
  <si>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</si>
  <si>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</si>
  <si>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</si>
  <si>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</si>
  <si>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</si>
  <si>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</si>
  <si>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</si>
  <si>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</si>
  <si>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 транспортировка сточных вод </t>
  </si>
  <si>
    <t>очистка сточных вод</t>
  </si>
  <si>
    <t>соль</t>
  </si>
  <si>
    <t>сульфат амония</t>
  </si>
  <si>
    <t>амофос А и т.д.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</si>
  <si>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</si>
  <si>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</si>
  <si>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 xml:space="preserve">                                                                                          Приложение № 4                   
                    </t>
  </si>
  <si>
    <t xml:space="preserve">                                                                                          Приложение № 7                   
                    </t>
  </si>
  <si>
    <t xml:space="preserve">                                                                                          по делу № 132-13в</t>
  </si>
  <si>
    <t xml:space="preserve">                                                                                          по делу № 133-13в</t>
  </si>
  <si>
    <t>общества с ограниченной ответственностью «Жилпрогресс»</t>
  </si>
  <si>
    <t>(Манский район, п. Первоманск, ИНН 2465209048)</t>
  </si>
  <si>
    <t xml:space="preserve">17.1. </t>
  </si>
  <si>
    <t>17.2.</t>
  </si>
  <si>
    <t>14.1.</t>
  </si>
  <si>
    <t>14.2.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</si>
</sst>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4"/>
      <color indexed="8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9" fillId="0" borderId="0" xfId="57" applyFont="1" applyAlignment="1">
      <alignment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vertical="center" wrapText="1"/>
      <protection/>
    </xf>
    <xf numFmtId="0" fontId="16" fillId="0" borderId="0" xfId="57" applyFont="1" applyAlignment="1">
      <alignment vertical="center" wrapText="1"/>
      <protection/>
    </xf>
    <xf numFmtId="0" fontId="5" fillId="0" borderId="0" xfId="57" applyFont="1" applyAlignment="1">
      <alignment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Alignment="1">
      <alignment horizontal="right"/>
      <protection/>
    </xf>
    <xf numFmtId="0" fontId="8" fillId="0" borderId="10" xfId="57" applyFont="1" applyBorder="1" applyAlignment="1">
      <alignment horizontal="center" vertical="center" wrapText="1"/>
      <protection/>
    </xf>
    <xf numFmtId="2" fontId="8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wrapText="1"/>
      <protection/>
    </xf>
    <xf numFmtId="0" fontId="8" fillId="0" borderId="10" xfId="59" applyFont="1" applyBorder="1" applyAlignment="1">
      <alignment horizontal="center" wrapText="1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8" fillId="0" borderId="0" xfId="60" applyFont="1" applyAlignment="1">
      <alignment horizontal="right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60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right"/>
      <protection/>
    </xf>
    <xf numFmtId="166" fontId="3" fillId="0" borderId="10" xfId="54" applyNumberFormat="1" applyFont="1" applyBorder="1" applyAlignment="1">
      <alignment horizontal="right" vertical="center" wrapText="1"/>
      <protection/>
    </xf>
    <xf numFmtId="0" fontId="3" fillId="0" borderId="10" xfId="54" applyFont="1" applyBorder="1" applyAlignment="1">
      <alignment horizontal="right"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2" fontId="3" fillId="0" borderId="10" xfId="54" applyNumberFormat="1" applyFont="1" applyBorder="1" applyAlignment="1">
      <alignment horizontal="right" vertical="center" wrapText="1"/>
      <protection/>
    </xf>
    <xf numFmtId="2" fontId="3" fillId="0" borderId="10" xfId="54" applyNumberFormat="1" applyFont="1" applyFill="1" applyBorder="1" applyAlignment="1">
      <alignment horizontal="right" vertical="center" wrapText="1"/>
      <protection/>
    </xf>
    <xf numFmtId="16" fontId="15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2" fontId="7" fillId="0" borderId="10" xfId="54" applyNumberFormat="1" applyFont="1" applyBorder="1" applyAlignment="1">
      <alignment horizontal="right" vertical="center" wrapText="1"/>
      <protection/>
    </xf>
    <xf numFmtId="1" fontId="7" fillId="0" borderId="10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166" fontId="3" fillId="0" borderId="10" xfId="54" applyNumberFormat="1" applyFont="1" applyFill="1" applyBorder="1" applyAlignment="1">
      <alignment horizontal="right" vertical="center" wrapText="1"/>
      <protection/>
    </xf>
    <xf numFmtId="0" fontId="13" fillId="0" borderId="10" xfId="54" applyNumberFormat="1" applyFont="1" applyBorder="1" applyAlignment="1">
      <alignment horizontal="center" vertical="center" wrapText="1"/>
      <protection/>
    </xf>
    <xf numFmtId="0" fontId="13" fillId="33" borderId="10" xfId="54" applyFont="1" applyFill="1" applyBorder="1" applyAlignment="1">
      <alignment horizontal="left" vertical="center" wrapText="1"/>
      <protection/>
    </xf>
    <xf numFmtId="166" fontId="6" fillId="0" borderId="10" xfId="54" applyNumberFormat="1" applyFont="1" applyBorder="1" applyAlignment="1">
      <alignment horizontal="right" vertical="center" wrapText="1"/>
      <protection/>
    </xf>
    <xf numFmtId="0" fontId="4" fillId="0" borderId="10" xfId="54" applyNumberFormat="1" applyFont="1" applyBorder="1" applyAlignment="1">
      <alignment horizontal="center" vertical="center" wrapText="1"/>
      <protection/>
    </xf>
    <xf numFmtId="0" fontId="15" fillId="0" borderId="10" xfId="54" applyNumberFormat="1" applyFont="1" applyBorder="1" applyAlignment="1">
      <alignment horizontal="center" vertical="center" wrapText="1"/>
      <protection/>
    </xf>
    <xf numFmtId="166" fontId="7" fillId="0" borderId="10" xfId="54" applyNumberFormat="1" applyFont="1" applyBorder="1" applyAlignment="1">
      <alignment horizontal="right" vertical="center" wrapText="1"/>
      <protection/>
    </xf>
    <xf numFmtId="0" fontId="13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9" fillId="0" borderId="0" xfId="57" applyFont="1">
      <alignment/>
      <protection/>
    </xf>
    <xf numFmtId="0" fontId="14" fillId="0" borderId="0" xfId="57" applyFont="1">
      <alignment/>
      <protection/>
    </xf>
    <xf numFmtId="0" fontId="5" fillId="0" borderId="12" xfId="57" applyFont="1" applyBorder="1" applyAlignment="1">
      <alignment horizontal="center"/>
      <protection/>
    </xf>
    <xf numFmtId="0" fontId="2" fillId="0" borderId="0" xfId="57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3" xfId="57" applyFont="1" applyFill="1" applyBorder="1" applyAlignment="1" applyProtection="1">
      <alignment vertical="center" wrapText="1"/>
      <protection/>
    </xf>
    <xf numFmtId="2" fontId="4" fillId="0" borderId="10" xfId="57" applyNumberFormat="1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14" fillId="0" borderId="0" xfId="58" applyFont="1" applyAlignment="1">
      <alignment wrapText="1"/>
      <protection/>
    </xf>
    <xf numFmtId="0" fontId="9" fillId="0" borderId="0" xfId="58" applyFont="1" applyAlignment="1">
      <alignment horizontal="right" wrapText="1"/>
      <protection/>
    </xf>
    <xf numFmtId="0" fontId="17" fillId="0" borderId="0" xfId="58" applyFont="1" applyAlignment="1">
      <alignment wrapText="1"/>
      <protection/>
    </xf>
    <xf numFmtId="0" fontId="9" fillId="0" borderId="0" xfId="58" applyFont="1" applyAlignment="1">
      <alignment horizont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8" fillId="0" borderId="10" xfId="58" applyFont="1" applyBorder="1" applyAlignment="1">
      <alignment vertical="center" wrapText="1"/>
      <protection/>
    </xf>
    <xf numFmtId="2" fontId="8" fillId="0" borderId="10" xfId="58" applyNumberFormat="1" applyFont="1" applyBorder="1" applyAlignment="1">
      <alignment horizontal="center" vertical="center" wrapText="1"/>
      <protection/>
    </xf>
    <xf numFmtId="0" fontId="8" fillId="0" borderId="0" xfId="59" applyFont="1" applyAlignment="1">
      <alignment wrapText="1"/>
      <protection/>
    </xf>
    <xf numFmtId="0" fontId="9" fillId="0" borderId="0" xfId="59" applyFont="1" applyAlignment="1">
      <alignment wrapText="1"/>
      <protection/>
    </xf>
    <xf numFmtId="0" fontId="9" fillId="0" borderId="0" xfId="59" applyFont="1" applyAlignment="1">
      <alignment horizontal="right" wrapText="1"/>
      <protection/>
    </xf>
    <xf numFmtId="0" fontId="8" fillId="0" borderId="0" xfId="59" applyFont="1" applyAlignment="1">
      <alignment horizont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left" vertical="center" wrapText="1"/>
      <protection/>
    </xf>
    <xf numFmtId="0" fontId="8" fillId="0" borderId="10" xfId="59" applyFont="1" applyBorder="1" applyAlignment="1">
      <alignment vertical="center" wrapText="1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0" fontId="8" fillId="0" borderId="0" xfId="59" applyFont="1" applyBorder="1" applyAlignment="1">
      <alignment horizontal="center" wrapText="1"/>
      <protection/>
    </xf>
    <xf numFmtId="1" fontId="8" fillId="0" borderId="0" xfId="59" applyNumberFormat="1" applyFont="1" applyBorder="1" applyAlignment="1">
      <alignment horizontal="center" wrapText="1"/>
      <protection/>
    </xf>
    <xf numFmtId="0" fontId="5" fillId="0" borderId="0" xfId="57" applyFont="1">
      <alignment/>
      <protection/>
    </xf>
    <xf numFmtId="0" fontId="17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>
      <alignment/>
      <protection/>
    </xf>
    <xf numFmtId="1" fontId="4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>
      <alignment/>
      <protection/>
    </xf>
    <xf numFmtId="10" fontId="4" fillId="0" borderId="10" xfId="57" applyNumberFormat="1" applyFont="1" applyBorder="1" applyAlignment="1">
      <alignment horizontal="center" vertical="center" wrapText="1"/>
      <protection/>
    </xf>
    <xf numFmtId="164" fontId="4" fillId="0" borderId="10" xfId="57" applyNumberFormat="1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166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4" fillId="0" borderId="10" xfId="57" applyFont="1" applyBorder="1" applyAlignment="1">
      <alignment horizontal="left" vertical="top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11" fillId="0" borderId="0" xfId="57" applyFont="1" applyFill="1">
      <alignment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2" fillId="0" borderId="0" xfId="57" applyFill="1">
      <alignment/>
      <protection/>
    </xf>
    <xf numFmtId="16" fontId="4" fillId="0" borderId="10" xfId="57" applyNumberFormat="1" applyFont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vertical="center" wrapText="1"/>
      <protection/>
    </xf>
    <xf numFmtId="0" fontId="4" fillId="0" borderId="10" xfId="57" applyFont="1" applyFill="1" applyBorder="1" applyAlignment="1" applyProtection="1">
      <alignment vertical="center" wrapText="1"/>
      <protection/>
    </xf>
    <xf numFmtId="0" fontId="12" fillId="0" borderId="0" xfId="57" applyFont="1">
      <alignment/>
      <protection/>
    </xf>
    <xf numFmtId="14" fontId="4" fillId="0" borderId="10" xfId="57" applyNumberFormat="1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left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13" fillId="0" borderId="16" xfId="57" applyFont="1" applyBorder="1" applyAlignment="1">
      <alignment horizontal="left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left" vertical="center" wrapText="1"/>
      <protection/>
    </xf>
    <xf numFmtId="0" fontId="2" fillId="0" borderId="10" xfId="57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2" fontId="2" fillId="0" borderId="0" xfId="57" applyNumberFormat="1">
      <alignment/>
      <protection/>
    </xf>
    <xf numFmtId="0" fontId="1" fillId="0" borderId="0" xfId="58" applyFont="1" applyBorder="1">
      <alignment/>
      <protection/>
    </xf>
    <xf numFmtId="0" fontId="1" fillId="0" borderId="0" xfId="58" applyFont="1" applyBorder="1" applyAlignment="1">
      <alignment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4" fillId="0" borderId="10" xfId="57" applyFont="1" applyBorder="1" applyAlignment="1">
      <alignment horizontal="center" vertical="top" wrapText="1"/>
      <protection/>
    </xf>
    <xf numFmtId="2" fontId="4" fillId="0" borderId="10" xfId="57" applyNumberFormat="1" applyFont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2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>
      <alignment horizontal="left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34" borderId="10" xfId="54" applyFont="1" applyFill="1" applyBorder="1" applyAlignment="1">
      <alignment horizontal="left" vertical="top" wrapText="1"/>
      <protection/>
    </xf>
    <xf numFmtId="0" fontId="18" fillId="34" borderId="10" xfId="54" applyFont="1" applyFill="1" applyBorder="1" applyAlignment="1">
      <alignment vertical="top" wrapText="1"/>
      <protection/>
    </xf>
    <xf numFmtId="2" fontId="8" fillId="0" borderId="10" xfId="0" applyNumberFormat="1" applyFont="1" applyBorder="1" applyAlignment="1">
      <alignment horizontal="center" vertical="center" wrapText="1"/>
    </xf>
    <xf numFmtId="0" fontId="18" fillId="34" borderId="10" xfId="54" applyFont="1" applyFill="1" applyBorder="1" applyAlignment="1">
      <alignment horizontal="justify" vertical="top" wrapText="1"/>
      <protection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6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Border="1" applyAlignment="1">
      <alignment horizontal="center" vertical="center"/>
    </xf>
    <xf numFmtId="0" fontId="9" fillId="0" borderId="16" xfId="58" applyFont="1" applyBorder="1" applyAlignment="1">
      <alignment vertical="center" wrapText="1"/>
      <protection/>
    </xf>
    <xf numFmtId="166" fontId="6" fillId="0" borderId="11" xfId="54" applyNumberFormat="1" applyFont="1" applyBorder="1" applyAlignment="1">
      <alignment horizontal="right" vertical="center"/>
      <protection/>
    </xf>
    <xf numFmtId="0" fontId="60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9" fillId="0" borderId="0" xfId="57" applyFont="1" applyAlignment="1">
      <alignment horizontal="left" vertical="center" wrapText="1"/>
      <protection/>
    </xf>
    <xf numFmtId="0" fontId="9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 wrapText="1"/>
      <protection/>
    </xf>
    <xf numFmtId="0" fontId="5" fillId="0" borderId="0" xfId="57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8" fillId="0" borderId="10" xfId="60" applyFont="1" applyBorder="1" applyAlignment="1">
      <alignment horizontal="center"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wrapText="1"/>
      <protection/>
    </xf>
    <xf numFmtId="0" fontId="9" fillId="0" borderId="0" xfId="57" applyFont="1" applyAlignment="1">
      <alignment horizont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 vertical="center" wrapText="1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8" fillId="0" borderId="10" xfId="58" applyFont="1" applyBorder="1" applyAlignment="1">
      <alignment horizontal="center" vertical="center" wrapText="1"/>
      <protection/>
    </xf>
    <xf numFmtId="0" fontId="9" fillId="0" borderId="0" xfId="59" applyFont="1" applyAlignment="1">
      <alignment horizontal="center" vertical="center" wrapText="1"/>
      <protection/>
    </xf>
    <xf numFmtId="0" fontId="8" fillId="0" borderId="16" xfId="59" applyFont="1" applyBorder="1" applyAlignment="1">
      <alignment horizontal="center" vertical="center" wrapText="1"/>
      <protection/>
    </xf>
    <xf numFmtId="0" fontId="8" fillId="0" borderId="20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horizontal="center"/>
      <protection/>
    </xf>
    <xf numFmtId="0" fontId="9" fillId="0" borderId="16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justify" vertical="center" wrapText="1"/>
      <protection/>
    </xf>
    <xf numFmtId="0" fontId="9" fillId="0" borderId="19" xfId="58" applyFont="1" applyBorder="1" applyAlignment="1">
      <alignment horizontal="center" vertical="center" wrapText="1"/>
      <protection/>
    </xf>
    <xf numFmtId="0" fontId="9" fillId="0" borderId="21" xfId="58" applyFont="1" applyBorder="1" applyAlignment="1">
      <alignment horizontal="center" vertical="center" wrapText="1"/>
      <protection/>
    </xf>
    <xf numFmtId="0" fontId="2" fillId="0" borderId="16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textRotation="90" wrapText="1"/>
      <protection/>
    </xf>
    <xf numFmtId="0" fontId="4" fillId="0" borderId="11" xfId="57" applyFont="1" applyBorder="1" applyAlignment="1">
      <alignment horizontal="center" vertical="center" textRotation="90" wrapText="1"/>
      <protection/>
    </xf>
    <xf numFmtId="0" fontId="5" fillId="0" borderId="0" xfId="57" applyFont="1">
      <alignment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Layout" zoomScaleSheetLayoutView="80" workbookViewId="0" topLeftCell="A1">
      <selection activeCell="D38" sqref="D38"/>
    </sheetView>
  </sheetViews>
  <sheetFormatPr defaultColWidth="39.8515625" defaultRowHeight="15"/>
  <cols>
    <col min="1" max="1" width="7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4.140625" style="5" customWidth="1"/>
    <col min="6" max="16384" width="39.8515625" style="5" customWidth="1"/>
  </cols>
  <sheetData>
    <row r="1" spans="1:5" ht="18.75" customHeight="1">
      <c r="A1" s="146" t="s">
        <v>313</v>
      </c>
      <c r="B1" s="146"/>
      <c r="C1" s="146"/>
      <c r="D1" s="146"/>
      <c r="E1" s="146"/>
    </row>
    <row r="2" spans="1:5" ht="18.75" customHeight="1">
      <c r="A2" s="146" t="s">
        <v>312</v>
      </c>
      <c r="B2" s="146"/>
      <c r="C2" s="146"/>
      <c r="D2" s="146"/>
      <c r="E2" s="146"/>
    </row>
    <row r="3" spans="1:5" ht="18.75" customHeight="1">
      <c r="A3" s="146" t="s">
        <v>386</v>
      </c>
      <c r="B3" s="146"/>
      <c r="C3" s="146"/>
      <c r="D3" s="146"/>
      <c r="E3" s="146"/>
    </row>
    <row r="4" spans="1:5" ht="18.75">
      <c r="A4" s="3"/>
      <c r="C4" s="117"/>
      <c r="D4" s="117"/>
      <c r="E4" s="117"/>
    </row>
    <row r="5" spans="1:6" ht="20.25" customHeight="1">
      <c r="A5" s="147" t="s">
        <v>175</v>
      </c>
      <c r="B5" s="147"/>
      <c r="C5" s="147"/>
      <c r="D5" s="147"/>
      <c r="E5" s="147"/>
      <c r="F5" s="6"/>
    </row>
    <row r="6" spans="1:8" ht="18.75">
      <c r="A6" s="148" t="s">
        <v>387</v>
      </c>
      <c r="B6" s="148"/>
      <c r="C6" s="148"/>
      <c r="D6" s="148"/>
      <c r="E6" s="148"/>
      <c r="F6" s="7"/>
      <c r="G6" s="7"/>
      <c r="H6" s="7"/>
    </row>
    <row r="7" spans="1:6" ht="18.75">
      <c r="A7" s="149" t="s">
        <v>388</v>
      </c>
      <c r="B7" s="149"/>
      <c r="C7" s="149"/>
      <c r="D7" s="149"/>
      <c r="E7" s="149"/>
      <c r="F7" s="8"/>
    </row>
    <row r="8" ht="18.75">
      <c r="C8" s="9"/>
    </row>
    <row r="9" spans="1:5" ht="15" customHeight="1">
      <c r="A9" s="150" t="s">
        <v>0</v>
      </c>
      <c r="B9" s="150" t="s">
        <v>59</v>
      </c>
      <c r="C9" s="150" t="s">
        <v>60</v>
      </c>
      <c r="D9" s="153" t="s">
        <v>173</v>
      </c>
      <c r="E9" s="154"/>
    </row>
    <row r="10" spans="1:5" ht="18" customHeight="1">
      <c r="A10" s="151"/>
      <c r="B10" s="151"/>
      <c r="C10" s="151"/>
      <c r="D10" s="150" t="s">
        <v>176</v>
      </c>
      <c r="E10" s="150" t="s">
        <v>177</v>
      </c>
    </row>
    <row r="11" spans="1:5" ht="18" customHeight="1">
      <c r="A11" s="152"/>
      <c r="B11" s="152"/>
      <c r="C11" s="152"/>
      <c r="D11" s="152"/>
      <c r="E11" s="152"/>
    </row>
    <row r="12" spans="1:5" ht="15.75">
      <c r="A12" s="121">
        <v>1</v>
      </c>
      <c r="B12" s="121">
        <v>2</v>
      </c>
      <c r="C12" s="121">
        <v>3</v>
      </c>
      <c r="D12" s="121">
        <v>4</v>
      </c>
      <c r="E12" s="121">
        <v>5</v>
      </c>
    </row>
    <row r="13" spans="1:5" ht="31.5">
      <c r="A13" s="121">
        <v>1</v>
      </c>
      <c r="B13" s="124" t="s">
        <v>178</v>
      </c>
      <c r="C13" s="121" t="s">
        <v>163</v>
      </c>
      <c r="D13" s="127">
        <v>20.29</v>
      </c>
      <c r="E13" s="127">
        <f>D13</f>
        <v>20.29</v>
      </c>
    </row>
    <row r="14" spans="1:5" ht="47.25">
      <c r="A14" s="121">
        <v>2</v>
      </c>
      <c r="B14" s="124" t="s">
        <v>179</v>
      </c>
      <c r="C14" s="121" t="s">
        <v>180</v>
      </c>
      <c r="D14" s="127">
        <v>6</v>
      </c>
      <c r="E14" s="127">
        <f aca="true" t="shared" si="0" ref="E14:E44">D14</f>
        <v>6</v>
      </c>
    </row>
    <row r="15" spans="1:5" ht="31.5">
      <c r="A15" s="121">
        <v>3</v>
      </c>
      <c r="B15" s="124" t="s">
        <v>181</v>
      </c>
      <c r="C15" s="121" t="s">
        <v>180</v>
      </c>
      <c r="D15" s="127">
        <v>0</v>
      </c>
      <c r="E15" s="127">
        <f t="shared" si="0"/>
        <v>0</v>
      </c>
    </row>
    <row r="16" spans="1:5" ht="47.25">
      <c r="A16" s="121">
        <v>4</v>
      </c>
      <c r="B16" s="124" t="s">
        <v>182</v>
      </c>
      <c r="C16" s="121" t="s">
        <v>180</v>
      </c>
      <c r="D16" s="127">
        <v>0</v>
      </c>
      <c r="E16" s="127">
        <f t="shared" si="0"/>
        <v>0</v>
      </c>
    </row>
    <row r="17" spans="1:5" ht="33" customHeight="1">
      <c r="A17" s="121">
        <v>5</v>
      </c>
      <c r="B17" s="124" t="s">
        <v>183</v>
      </c>
      <c r="C17" s="121" t="s">
        <v>184</v>
      </c>
      <c r="D17" s="127">
        <v>1.1</v>
      </c>
      <c r="E17" s="127">
        <f t="shared" si="0"/>
        <v>1.1</v>
      </c>
    </row>
    <row r="18" spans="1:5" ht="22.5" customHeight="1">
      <c r="A18" s="121">
        <v>6</v>
      </c>
      <c r="B18" s="124" t="s">
        <v>185</v>
      </c>
      <c r="C18" s="121" t="s">
        <v>184</v>
      </c>
      <c r="D18" s="127">
        <v>0.314</v>
      </c>
      <c r="E18" s="127">
        <f t="shared" si="0"/>
        <v>0.314</v>
      </c>
    </row>
    <row r="19" spans="1:5" ht="47.25">
      <c r="A19" s="121">
        <v>7</v>
      </c>
      <c r="B19" s="124" t="s">
        <v>330</v>
      </c>
      <c r="C19" s="121" t="s">
        <v>75</v>
      </c>
      <c r="D19" s="127">
        <f>D21</f>
        <v>114.926</v>
      </c>
      <c r="E19" s="127">
        <f t="shared" si="0"/>
        <v>114.926</v>
      </c>
    </row>
    <row r="20" spans="1:5" ht="15.75">
      <c r="A20" s="121" t="s">
        <v>43</v>
      </c>
      <c r="B20" s="125" t="s">
        <v>331</v>
      </c>
      <c r="C20" s="121" t="s">
        <v>75</v>
      </c>
      <c r="D20" s="127">
        <v>0</v>
      </c>
      <c r="E20" s="127">
        <f t="shared" si="0"/>
        <v>0</v>
      </c>
    </row>
    <row r="21" spans="1:5" ht="15.75">
      <c r="A21" s="121" t="s">
        <v>44</v>
      </c>
      <c r="B21" s="126" t="s">
        <v>332</v>
      </c>
      <c r="C21" s="121" t="s">
        <v>75</v>
      </c>
      <c r="D21" s="127">
        <f>D24</f>
        <v>114.926</v>
      </c>
      <c r="E21" s="127">
        <f t="shared" si="0"/>
        <v>114.926</v>
      </c>
    </row>
    <row r="22" spans="1:5" ht="31.5">
      <c r="A22" s="121">
        <v>8</v>
      </c>
      <c r="B22" s="120" t="s">
        <v>317</v>
      </c>
      <c r="C22" s="121" t="s">
        <v>75</v>
      </c>
      <c r="D22" s="127">
        <v>0</v>
      </c>
      <c r="E22" s="127">
        <f t="shared" si="0"/>
        <v>0</v>
      </c>
    </row>
    <row r="23" spans="1:5" ht="31.5">
      <c r="A23" s="121">
        <v>9</v>
      </c>
      <c r="B23" s="120" t="s">
        <v>333</v>
      </c>
      <c r="C23" s="121" t="s">
        <v>75</v>
      </c>
      <c r="D23" s="127">
        <v>0</v>
      </c>
      <c r="E23" s="127">
        <f t="shared" si="0"/>
        <v>0</v>
      </c>
    </row>
    <row r="24" spans="1:5" ht="31.5">
      <c r="A24" s="121">
        <v>10</v>
      </c>
      <c r="B24" s="124" t="s">
        <v>334</v>
      </c>
      <c r="C24" s="121" t="s">
        <v>75</v>
      </c>
      <c r="D24" s="127">
        <f>D26</f>
        <v>114.926</v>
      </c>
      <c r="E24" s="127">
        <f t="shared" si="0"/>
        <v>114.926</v>
      </c>
    </row>
    <row r="25" spans="1:5" ht="15.75">
      <c r="A25" s="121" t="s">
        <v>335</v>
      </c>
      <c r="B25" s="128" t="s">
        <v>336</v>
      </c>
      <c r="C25" s="121" t="s">
        <v>75</v>
      </c>
      <c r="D25" s="127">
        <v>0</v>
      </c>
      <c r="E25" s="127">
        <f t="shared" si="0"/>
        <v>0</v>
      </c>
    </row>
    <row r="26" spans="1:5" ht="15.75">
      <c r="A26" s="121" t="s">
        <v>337</v>
      </c>
      <c r="B26" s="128" t="s">
        <v>338</v>
      </c>
      <c r="C26" s="121" t="s">
        <v>75</v>
      </c>
      <c r="D26" s="127">
        <f>D27+D28+D29</f>
        <v>114.926</v>
      </c>
      <c r="E26" s="127">
        <f t="shared" si="0"/>
        <v>114.926</v>
      </c>
    </row>
    <row r="27" spans="1:5" ht="30">
      <c r="A27" s="121">
        <v>11</v>
      </c>
      <c r="B27" s="128" t="s">
        <v>339</v>
      </c>
      <c r="C27" s="121" t="s">
        <v>75</v>
      </c>
      <c r="D27" s="127">
        <v>29.6</v>
      </c>
      <c r="E27" s="127">
        <f t="shared" si="0"/>
        <v>29.6</v>
      </c>
    </row>
    <row r="28" spans="1:5" ht="31.5">
      <c r="A28" s="121">
        <v>12</v>
      </c>
      <c r="B28" s="124" t="s">
        <v>186</v>
      </c>
      <c r="C28" s="121" t="s">
        <v>75</v>
      </c>
      <c r="D28" s="127">
        <v>2.23</v>
      </c>
      <c r="E28" s="127">
        <f t="shared" si="0"/>
        <v>2.23</v>
      </c>
    </row>
    <row r="29" spans="1:5" ht="15.75">
      <c r="A29" s="121">
        <v>13</v>
      </c>
      <c r="B29" s="120" t="s">
        <v>340</v>
      </c>
      <c r="C29" s="121" t="s">
        <v>75</v>
      </c>
      <c r="D29" s="127">
        <f>D30+D32+D33+D35</f>
        <v>83.096</v>
      </c>
      <c r="E29" s="127">
        <f t="shared" si="0"/>
        <v>83.096</v>
      </c>
    </row>
    <row r="30" spans="1:5" ht="15.75">
      <c r="A30" s="121" t="s">
        <v>341</v>
      </c>
      <c r="B30" s="120" t="s">
        <v>187</v>
      </c>
      <c r="C30" s="121" t="s">
        <v>75</v>
      </c>
      <c r="D30" s="127">
        <v>76.435</v>
      </c>
      <c r="E30" s="127">
        <f t="shared" si="0"/>
        <v>76.435</v>
      </c>
    </row>
    <row r="31" spans="1:5" ht="31.5">
      <c r="A31" s="127" t="s">
        <v>342</v>
      </c>
      <c r="B31" s="120" t="s">
        <v>343</v>
      </c>
      <c r="C31" s="121" t="s">
        <v>75</v>
      </c>
      <c r="D31" s="127">
        <f>D30*0.062</f>
        <v>4.73897</v>
      </c>
      <c r="E31" s="127">
        <f t="shared" si="0"/>
        <v>4.73897</v>
      </c>
    </row>
    <row r="32" spans="1:5" ht="15" customHeight="1">
      <c r="A32" s="121" t="s">
        <v>344</v>
      </c>
      <c r="B32" s="120" t="s">
        <v>76</v>
      </c>
      <c r="C32" s="121" t="s">
        <v>75</v>
      </c>
      <c r="D32" s="127">
        <v>0</v>
      </c>
      <c r="E32" s="127">
        <f t="shared" si="0"/>
        <v>0</v>
      </c>
    </row>
    <row r="33" spans="1:5" ht="15.75" customHeight="1">
      <c r="A33" s="121" t="s">
        <v>345</v>
      </c>
      <c r="B33" s="120" t="s">
        <v>188</v>
      </c>
      <c r="C33" s="121" t="s">
        <v>75</v>
      </c>
      <c r="D33" s="127">
        <v>6.121</v>
      </c>
      <c r="E33" s="127">
        <f t="shared" si="0"/>
        <v>6.121</v>
      </c>
    </row>
    <row r="34" spans="1:5" ht="31.5">
      <c r="A34" s="121" t="s">
        <v>346</v>
      </c>
      <c r="B34" s="120" t="s">
        <v>343</v>
      </c>
      <c r="C34" s="121" t="s">
        <v>75</v>
      </c>
      <c r="D34" s="127">
        <f>D33*0.989</f>
        <v>6.053669</v>
      </c>
      <c r="E34" s="127">
        <f t="shared" si="0"/>
        <v>6.053669</v>
      </c>
    </row>
    <row r="35" spans="1:5" ht="15.75">
      <c r="A35" s="121" t="s">
        <v>347</v>
      </c>
      <c r="B35" s="120" t="s">
        <v>189</v>
      </c>
      <c r="C35" s="121" t="s">
        <v>75</v>
      </c>
      <c r="D35" s="127">
        <v>0.54</v>
      </c>
      <c r="E35" s="127">
        <f t="shared" si="0"/>
        <v>0.54</v>
      </c>
    </row>
    <row r="36" spans="1:5" ht="31.5">
      <c r="A36" s="121" t="s">
        <v>348</v>
      </c>
      <c r="B36" s="120" t="s">
        <v>343</v>
      </c>
      <c r="C36" s="121" t="s">
        <v>75</v>
      </c>
      <c r="D36" s="127">
        <v>0</v>
      </c>
      <c r="E36" s="127">
        <f t="shared" si="0"/>
        <v>0</v>
      </c>
    </row>
    <row r="37" spans="1:5" ht="15.75">
      <c r="A37" s="121">
        <v>14</v>
      </c>
      <c r="B37" s="122" t="s">
        <v>77</v>
      </c>
      <c r="C37" s="123" t="s">
        <v>78</v>
      </c>
      <c r="D37" s="140">
        <v>60.18</v>
      </c>
      <c r="E37" s="127">
        <f t="shared" si="0"/>
        <v>60.18</v>
      </c>
    </row>
    <row r="38" spans="1:5" ht="60">
      <c r="A38" s="121">
        <v>15</v>
      </c>
      <c r="B38" s="122" t="s">
        <v>349</v>
      </c>
      <c r="C38" s="123"/>
      <c r="D38" s="127"/>
      <c r="E38" s="127"/>
    </row>
    <row r="39" spans="1:5" ht="15.75">
      <c r="A39" s="121" t="s">
        <v>320</v>
      </c>
      <c r="B39" s="122" t="s">
        <v>350</v>
      </c>
      <c r="C39" s="123" t="s">
        <v>190</v>
      </c>
      <c r="D39" s="127">
        <f>D37/D19</f>
        <v>0.5236412996188852</v>
      </c>
      <c r="E39" s="127">
        <f t="shared" si="0"/>
        <v>0.5236412996188852</v>
      </c>
    </row>
    <row r="40" spans="1:5" ht="15.75" hidden="1">
      <c r="A40" s="121" t="s">
        <v>321</v>
      </c>
      <c r="B40" s="122" t="s">
        <v>68</v>
      </c>
      <c r="C40" s="123" t="s">
        <v>190</v>
      </c>
      <c r="D40" s="127"/>
      <c r="E40" s="127">
        <f t="shared" si="0"/>
        <v>0</v>
      </c>
    </row>
    <row r="41" spans="1:5" ht="15.75" hidden="1">
      <c r="A41" s="121" t="s">
        <v>322</v>
      </c>
      <c r="B41" s="122" t="s">
        <v>69</v>
      </c>
      <c r="C41" s="123" t="s">
        <v>190</v>
      </c>
      <c r="D41" s="127"/>
      <c r="E41" s="127">
        <f t="shared" si="0"/>
        <v>0</v>
      </c>
    </row>
    <row r="42" spans="1:5" ht="31.5" hidden="1">
      <c r="A42" s="121">
        <v>16</v>
      </c>
      <c r="B42" s="122" t="s">
        <v>351</v>
      </c>
      <c r="C42" s="122" t="s">
        <v>191</v>
      </c>
      <c r="D42" s="127"/>
      <c r="E42" s="127">
        <f t="shared" si="0"/>
        <v>0</v>
      </c>
    </row>
    <row r="43" spans="1:5" ht="15.75" hidden="1">
      <c r="A43" s="121" t="s">
        <v>352</v>
      </c>
      <c r="B43" s="129" t="s">
        <v>353</v>
      </c>
      <c r="C43" s="122"/>
      <c r="D43" s="127"/>
      <c r="E43" s="127">
        <f t="shared" si="0"/>
        <v>0</v>
      </c>
    </row>
    <row r="44" spans="1:5" ht="15.75" hidden="1">
      <c r="A44" s="121" t="s">
        <v>354</v>
      </c>
      <c r="B44" s="129"/>
      <c r="C44" s="122"/>
      <c r="D44" s="127"/>
      <c r="E44" s="127">
        <f t="shared" si="0"/>
        <v>0</v>
      </c>
    </row>
    <row r="45" spans="1:5" ht="15.75">
      <c r="A45" s="14">
        <v>16</v>
      </c>
      <c r="B45" s="13" t="s">
        <v>164</v>
      </c>
      <c r="C45" s="14" t="s">
        <v>62</v>
      </c>
      <c r="D45" s="127"/>
      <c r="E45" s="127">
        <v>105.6</v>
      </c>
    </row>
    <row r="46" spans="1:5" ht="31.5">
      <c r="A46" s="121">
        <v>17</v>
      </c>
      <c r="B46" s="120" t="s">
        <v>355</v>
      </c>
      <c r="C46" s="120"/>
      <c r="D46" s="127"/>
      <c r="E46" s="127"/>
    </row>
    <row r="47" spans="1:5" ht="15.75">
      <c r="A47" s="121" t="s">
        <v>389</v>
      </c>
      <c r="B47" s="120" t="s">
        <v>192</v>
      </c>
      <c r="C47" s="121" t="s">
        <v>62</v>
      </c>
      <c r="D47" s="127"/>
      <c r="E47" s="127">
        <v>107.3</v>
      </c>
    </row>
    <row r="48" spans="1:5" ht="15.75" hidden="1">
      <c r="A48" s="121" t="s">
        <v>356</v>
      </c>
      <c r="B48" s="120" t="s">
        <v>193</v>
      </c>
      <c r="C48" s="121" t="s">
        <v>62</v>
      </c>
      <c r="D48" s="127"/>
      <c r="E48" s="127">
        <v>107.3</v>
      </c>
    </row>
    <row r="49" spans="1:5" ht="15.75" hidden="1">
      <c r="A49" s="121" t="s">
        <v>357</v>
      </c>
      <c r="B49" s="120" t="s">
        <v>194</v>
      </c>
      <c r="C49" s="121" t="s">
        <v>62</v>
      </c>
      <c r="D49" s="127"/>
      <c r="E49" s="127">
        <v>105.4</v>
      </c>
    </row>
    <row r="50" spans="1:5" ht="15.75">
      <c r="A50" s="121" t="s">
        <v>390</v>
      </c>
      <c r="B50" s="120" t="s">
        <v>195</v>
      </c>
      <c r="C50" s="121" t="s">
        <v>62</v>
      </c>
      <c r="D50" s="127"/>
      <c r="E50" s="127">
        <v>103</v>
      </c>
    </row>
    <row r="51" spans="1:5" ht="15.75" hidden="1">
      <c r="A51" s="120" t="s">
        <v>358</v>
      </c>
      <c r="B51" s="120" t="s">
        <v>196</v>
      </c>
      <c r="C51" s="121" t="s">
        <v>62</v>
      </c>
      <c r="D51" s="120"/>
      <c r="E51" s="121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1:E1"/>
    <mergeCell ref="A2:E2"/>
    <mergeCell ref="A3:E3"/>
    <mergeCell ref="A5:E5"/>
    <mergeCell ref="A6:E6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Layout" workbookViewId="0" topLeftCell="A1">
      <selection activeCell="E15" sqref="E15"/>
    </sheetView>
  </sheetViews>
  <sheetFormatPr defaultColWidth="9.140625" defaultRowHeight="15"/>
  <cols>
    <col min="1" max="1" width="5.140625" style="107" customWidth="1"/>
    <col min="2" max="2" width="27.140625" style="107" customWidth="1"/>
    <col min="3" max="3" width="12.57421875" style="107" customWidth="1"/>
    <col min="4" max="4" width="22.00390625" style="107" customWidth="1"/>
    <col min="5" max="5" width="19.57421875" style="107" customWidth="1"/>
    <col min="6" max="16384" width="9.140625" style="107" customWidth="1"/>
  </cols>
  <sheetData>
    <row r="1" spans="1:5" ht="18.75" customHeight="1">
      <c r="A1" s="146" t="s">
        <v>384</v>
      </c>
      <c r="B1" s="146"/>
      <c r="C1" s="146"/>
      <c r="D1" s="146"/>
      <c r="E1" s="146"/>
    </row>
    <row r="2" spans="1:5" ht="18.75" customHeight="1">
      <c r="A2" s="146" t="s">
        <v>312</v>
      </c>
      <c r="B2" s="146"/>
      <c r="C2" s="146"/>
      <c r="D2" s="146"/>
      <c r="E2" s="146"/>
    </row>
    <row r="3" spans="1:5" ht="18.75" customHeight="1">
      <c r="A3" s="146" t="str">
        <f>'прил 1 сток'!A3:E3</f>
        <v>                                                                                          по делу № 132-13в</v>
      </c>
      <c r="B3" s="146"/>
      <c r="C3" s="146"/>
      <c r="D3" s="146"/>
      <c r="E3" s="146"/>
    </row>
    <row r="4" ht="15.75" customHeight="1"/>
    <row r="5" spans="1:5" ht="18.75">
      <c r="A5" s="170" t="s">
        <v>310</v>
      </c>
      <c r="B5" s="170"/>
      <c r="C5" s="170"/>
      <c r="D5" s="170"/>
      <c r="E5" s="170"/>
    </row>
    <row r="6" spans="1:5" ht="18.75">
      <c r="A6" s="170" t="str">
        <f>'прил 1 сток'!A6:E6</f>
        <v>общества с ограниченной ответственностью «Жилпрогресс»</v>
      </c>
      <c r="B6" s="170"/>
      <c r="C6" s="170"/>
      <c r="D6" s="170"/>
      <c r="E6" s="170"/>
    </row>
    <row r="7" spans="1:5" ht="17.25" customHeight="1">
      <c r="A7" s="171" t="str">
        <f>'прил 1 сток'!A7:E7</f>
        <v>(Манский район, п. Первоманск, ИНН 2465209048)</v>
      </c>
      <c r="B7" s="171"/>
      <c r="C7" s="171"/>
      <c r="D7" s="171"/>
      <c r="E7" s="171"/>
    </row>
    <row r="9" spans="1:5" s="108" customFormat="1" ht="23.25" customHeight="1">
      <c r="A9" s="172" t="s">
        <v>0</v>
      </c>
      <c r="B9" s="172" t="s">
        <v>167</v>
      </c>
      <c r="C9" s="172" t="s">
        <v>60</v>
      </c>
      <c r="D9" s="176" t="s">
        <v>168</v>
      </c>
      <c r="E9" s="177"/>
    </row>
    <row r="10" spans="1:5" s="108" customFormat="1" ht="55.5" customHeight="1">
      <c r="A10" s="173"/>
      <c r="B10" s="173"/>
      <c r="C10" s="173"/>
      <c r="D10" s="109" t="s">
        <v>169</v>
      </c>
      <c r="E10" s="109" t="s">
        <v>166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57</v>
      </c>
      <c r="C12" s="109"/>
      <c r="D12" s="118"/>
      <c r="E12" s="118"/>
    </row>
    <row r="13" spans="1:5" s="108" customFormat="1" ht="55.5" customHeight="1">
      <c r="A13" s="109" t="s">
        <v>3</v>
      </c>
      <c r="B13" s="110" t="s">
        <v>170</v>
      </c>
      <c r="C13" s="119" t="s">
        <v>305</v>
      </c>
      <c r="D13" s="111">
        <v>34.94</v>
      </c>
      <c r="E13" s="111">
        <v>34.94</v>
      </c>
    </row>
    <row r="14" spans="1:5" ht="57" customHeight="1">
      <c r="A14" s="109" t="s">
        <v>4</v>
      </c>
      <c r="B14" s="110" t="s">
        <v>171</v>
      </c>
      <c r="C14" s="119" t="s">
        <v>305</v>
      </c>
      <c r="D14" s="111">
        <f>D13</f>
        <v>34.94</v>
      </c>
      <c r="E14" s="111">
        <f>E13</f>
        <v>34.94</v>
      </c>
    </row>
    <row r="16" spans="1:5" ht="65.25" customHeight="1">
      <c r="A16" s="175" t="s">
        <v>306</v>
      </c>
      <c r="B16" s="175"/>
      <c r="C16" s="175"/>
      <c r="D16" s="175"/>
      <c r="E16" s="175"/>
    </row>
  </sheetData>
  <sheetProtection/>
  <mergeCells count="11">
    <mergeCell ref="D9:E9"/>
    <mergeCell ref="A16:E16"/>
    <mergeCell ref="A6:E6"/>
    <mergeCell ref="A1:E1"/>
    <mergeCell ref="A2:E2"/>
    <mergeCell ref="A3:E3"/>
    <mergeCell ref="A5:E5"/>
    <mergeCell ref="A7:E7"/>
    <mergeCell ref="A9:A10"/>
    <mergeCell ref="B9:B10"/>
    <mergeCell ref="C9:C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80" workbookViewId="0" topLeftCell="A1">
      <selection activeCell="J9" sqref="J9"/>
    </sheetView>
  </sheetViews>
  <sheetFormatPr defaultColWidth="9.140625" defaultRowHeight="15"/>
  <cols>
    <col min="1" max="1" width="6.7109375" style="46" customWidth="1"/>
    <col min="2" max="2" width="34.00390625" style="46" customWidth="1"/>
    <col min="3" max="3" width="9.140625" style="46" customWidth="1"/>
    <col min="4" max="5" width="9.57421875" style="46" customWidth="1"/>
    <col min="6" max="6" width="15.57421875" style="46" customWidth="1"/>
    <col min="7" max="16384" width="9.140625" style="46" customWidth="1"/>
  </cols>
  <sheetData>
    <row r="1" spans="1:9" ht="18.75">
      <c r="A1" s="184" t="s">
        <v>316</v>
      </c>
      <c r="B1" s="184"/>
      <c r="C1" s="184"/>
      <c r="D1" s="184"/>
      <c r="E1" s="184"/>
      <c r="F1" s="184"/>
      <c r="G1" s="75" t="s">
        <v>286</v>
      </c>
      <c r="H1" s="75"/>
      <c r="I1" s="75"/>
    </row>
    <row r="2" spans="1:6" ht="18.75">
      <c r="A2" s="184" t="str">
        <f>'прил 1 вода'!A2:E2</f>
        <v>                                                                                          к экспертному заключению </v>
      </c>
      <c r="B2" s="184"/>
      <c r="C2" s="184"/>
      <c r="D2" s="184"/>
      <c r="E2" s="184"/>
      <c r="F2" s="184"/>
    </row>
    <row r="3" spans="1:6" ht="18.75">
      <c r="A3" s="184" t="str">
        <f>'прил 1 вода'!A3:E3</f>
        <v>                                                                                          по делу № 133-13в</v>
      </c>
      <c r="B3" s="184"/>
      <c r="C3" s="184"/>
      <c r="D3" s="184"/>
      <c r="E3" s="184"/>
      <c r="F3" s="184"/>
    </row>
    <row r="4" spans="1:6" ht="18.75">
      <c r="A4" s="74"/>
      <c r="B4" s="74"/>
      <c r="C4" s="74"/>
      <c r="D4" s="74"/>
      <c r="E4" s="74"/>
      <c r="F4" s="74"/>
    </row>
    <row r="5" spans="1:6" ht="60.75" customHeight="1">
      <c r="A5" s="185" t="s">
        <v>314</v>
      </c>
      <c r="B5" s="185"/>
      <c r="C5" s="185"/>
      <c r="D5" s="185"/>
      <c r="E5" s="185"/>
      <c r="F5" s="185"/>
    </row>
    <row r="6" spans="1:6" ht="18.75" customHeight="1">
      <c r="A6" s="186" t="str">
        <f>'прил 1 сток'!A6:E6</f>
        <v>общества с ограниченной ответственностью «Жилпрогресс»</v>
      </c>
      <c r="B6" s="186"/>
      <c r="C6" s="186"/>
      <c r="D6" s="186"/>
      <c r="E6" s="186"/>
      <c r="F6" s="186"/>
    </row>
    <row r="7" spans="1:6" ht="18.75" customHeight="1">
      <c r="A7" s="186" t="str">
        <f>'прил 1 сток'!A7:E7</f>
        <v>(Манский район, п. Первоманск, ИНН 2465209048)</v>
      </c>
      <c r="B7" s="186"/>
      <c r="C7" s="186"/>
      <c r="D7" s="186"/>
      <c r="E7" s="186"/>
      <c r="F7" s="76"/>
    </row>
    <row r="8" spans="2:6" ht="18.75">
      <c r="B8" s="76"/>
      <c r="C8" s="76"/>
      <c r="D8" s="76"/>
      <c r="F8" s="77" t="s">
        <v>197</v>
      </c>
    </row>
    <row r="9" spans="1:6" ht="84" customHeight="1">
      <c r="A9" s="178" t="s">
        <v>0</v>
      </c>
      <c r="B9" s="180" t="s">
        <v>1</v>
      </c>
      <c r="C9" s="182" t="s">
        <v>287</v>
      </c>
      <c r="D9" s="182" t="s">
        <v>288</v>
      </c>
      <c r="E9" s="182" t="s">
        <v>289</v>
      </c>
      <c r="F9" s="182" t="s">
        <v>290</v>
      </c>
    </row>
    <row r="10" spans="1:6" ht="16.5" customHeight="1">
      <c r="A10" s="179"/>
      <c r="B10" s="181"/>
      <c r="C10" s="183"/>
      <c r="D10" s="183"/>
      <c r="E10" s="183"/>
      <c r="F10" s="183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80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12"/>
      <c r="D13" s="53"/>
      <c r="E13" s="53"/>
      <c r="F13" s="80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12"/>
      <c r="D14" s="53"/>
      <c r="E14" s="53"/>
      <c r="F14" s="80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12"/>
      <c r="D15" s="53"/>
      <c r="E15" s="12"/>
      <c r="F15" s="80" t="e">
        <f t="shared" si="0"/>
        <v>#DIV/0!</v>
      </c>
    </row>
    <row r="16" spans="1:6" s="82" customFormat="1" ht="30" customHeight="1" hidden="1">
      <c r="A16" s="12" t="s">
        <v>6</v>
      </c>
      <c r="B16" s="51" t="s">
        <v>291</v>
      </c>
      <c r="C16" s="12"/>
      <c r="D16" s="81"/>
      <c r="E16" s="12"/>
      <c r="F16" s="80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12"/>
      <c r="D17" s="83"/>
      <c r="E17" s="12"/>
      <c r="F17" s="80" t="e">
        <f t="shared" si="0"/>
        <v>#DIV/0!</v>
      </c>
    </row>
    <row r="18" spans="1:6" ht="34.5" customHeight="1" hidden="1">
      <c r="A18" s="12"/>
      <c r="B18" s="51" t="s">
        <v>85</v>
      </c>
      <c r="C18" s="12"/>
      <c r="D18" s="12"/>
      <c r="E18" s="84"/>
      <c r="F18" s="80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292</v>
      </c>
      <c r="C19" s="12"/>
      <c r="D19" s="53"/>
      <c r="E19" s="12"/>
      <c r="F19" s="80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12"/>
      <c r="D20" s="12"/>
      <c r="E20" s="12"/>
      <c r="F20" s="80" t="e">
        <f t="shared" si="0"/>
        <v>#DIV/0!</v>
      </c>
    </row>
    <row r="21" spans="1:6" ht="19.5" customHeight="1" hidden="1">
      <c r="A21" s="12"/>
      <c r="B21" s="51" t="s">
        <v>85</v>
      </c>
      <c r="C21" s="12"/>
      <c r="D21" s="12"/>
      <c r="E21" s="12"/>
      <c r="F21" s="80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12"/>
      <c r="D22" s="53"/>
      <c r="E22" s="12"/>
      <c r="F22" s="80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12"/>
      <c r="D23" s="53"/>
      <c r="E23" s="53"/>
      <c r="F23" s="80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293</v>
      </c>
      <c r="C24" s="12"/>
      <c r="D24" s="53"/>
      <c r="E24" s="12"/>
      <c r="F24" s="80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12"/>
      <c r="D25" s="12"/>
      <c r="E25" s="12"/>
      <c r="F25" s="80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12"/>
      <c r="D26" s="12"/>
      <c r="E26" s="53"/>
      <c r="F26" s="80" t="e">
        <f t="shared" si="0"/>
        <v>#DIV/0!</v>
      </c>
    </row>
    <row r="27" spans="1:6" ht="47.25" hidden="1">
      <c r="A27" s="12" t="s">
        <v>12</v>
      </c>
      <c r="B27" s="51" t="s">
        <v>91</v>
      </c>
      <c r="C27" s="12"/>
      <c r="D27" s="53"/>
      <c r="E27" s="53"/>
      <c r="F27" s="80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12"/>
      <c r="D28" s="12"/>
      <c r="E28" s="12"/>
      <c r="F28" s="80" t="e">
        <f t="shared" si="0"/>
        <v>#DIV/0!</v>
      </c>
    </row>
    <row r="29" spans="1:6" s="82" customFormat="1" ht="15.75" hidden="1">
      <c r="A29" s="12" t="s">
        <v>93</v>
      </c>
      <c r="B29" s="51" t="s">
        <v>94</v>
      </c>
      <c r="C29" s="12"/>
      <c r="D29" s="12"/>
      <c r="E29" s="12"/>
      <c r="F29" s="80" t="e">
        <f t="shared" si="0"/>
        <v>#DIV/0!</v>
      </c>
    </row>
    <row r="30" spans="1:6" s="82" customFormat="1" ht="15.75" hidden="1">
      <c r="A30" s="12" t="s">
        <v>95</v>
      </c>
      <c r="B30" s="86" t="s">
        <v>14</v>
      </c>
      <c r="C30" s="112"/>
      <c r="D30" s="12"/>
      <c r="E30" s="12"/>
      <c r="F30" s="80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2"/>
      <c r="D31" s="12"/>
      <c r="E31" s="87"/>
      <c r="F31" s="80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7"/>
      <c r="D32" s="87"/>
      <c r="E32" s="12"/>
      <c r="F32" s="80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2"/>
      <c r="D33" s="12"/>
      <c r="E33" s="12"/>
      <c r="F33" s="80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2"/>
      <c r="D34" s="12"/>
      <c r="E34" s="53"/>
      <c r="F34" s="80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12"/>
      <c r="D35" s="53"/>
      <c r="E35" s="53"/>
      <c r="F35" s="80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12"/>
      <c r="D36" s="53"/>
      <c r="E36" s="53"/>
      <c r="F36" s="80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12"/>
      <c r="D37" s="53"/>
      <c r="E37" s="53"/>
      <c r="F37" s="80" t="e">
        <f t="shared" si="0"/>
        <v>#DIV/0!</v>
      </c>
    </row>
    <row r="38" spans="1:6" ht="17.25" customHeight="1" hidden="1">
      <c r="A38" s="12"/>
      <c r="B38" s="51" t="s">
        <v>94</v>
      </c>
      <c r="C38" s="12"/>
      <c r="D38" s="53"/>
      <c r="E38" s="12"/>
      <c r="F38" s="80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2"/>
      <c r="D39" s="12"/>
      <c r="E39" s="83"/>
      <c r="F39" s="80" t="e">
        <f t="shared" si="0"/>
        <v>#DIV/0!</v>
      </c>
    </row>
    <row r="40" spans="1:6" ht="23.25" customHeight="1" hidden="1">
      <c r="A40" s="12"/>
      <c r="B40" s="89" t="s">
        <v>98</v>
      </c>
      <c r="C40" s="87"/>
      <c r="D40" s="83"/>
      <c r="E40" s="53"/>
      <c r="F40" s="80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2"/>
      <c r="D41" s="53"/>
      <c r="E41" s="12"/>
      <c r="F41" s="80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2"/>
      <c r="D42" s="53"/>
      <c r="E42" s="53"/>
      <c r="F42" s="80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2"/>
      <c r="D43" s="53"/>
      <c r="E43" s="53"/>
      <c r="F43" s="80" t="e">
        <f t="shared" si="0"/>
        <v>#DIV/0!</v>
      </c>
    </row>
    <row r="44" spans="1:6" ht="29.25" customHeight="1" hidden="1">
      <c r="A44" s="12" t="s">
        <v>22</v>
      </c>
      <c r="B44" s="51" t="s">
        <v>294</v>
      </c>
      <c r="C44" s="12"/>
      <c r="D44" s="53"/>
      <c r="E44" s="53"/>
      <c r="F44" s="80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80" t="e">
        <f t="shared" si="1"/>
        <v>#REF!</v>
      </c>
    </row>
    <row r="46" spans="1:6" ht="31.5" hidden="1">
      <c r="A46" s="12" t="s">
        <v>24</v>
      </c>
      <c r="B46" s="51" t="s">
        <v>109</v>
      </c>
      <c r="C46" s="12"/>
      <c r="D46" s="53"/>
      <c r="E46" s="53"/>
      <c r="F46" s="80" t="e">
        <f t="shared" si="1"/>
        <v>#DIV/0!</v>
      </c>
    </row>
    <row r="47" spans="1:6" ht="47.25" hidden="1">
      <c r="A47" s="12" t="s">
        <v>25</v>
      </c>
      <c r="B47" s="85" t="s">
        <v>110</v>
      </c>
      <c r="C47" s="12"/>
      <c r="D47" s="53"/>
      <c r="E47" s="53"/>
      <c r="F47" s="80" t="e">
        <f t="shared" si="1"/>
        <v>#DIV/0!</v>
      </c>
    </row>
    <row r="48" spans="1:6" ht="31.5" hidden="1">
      <c r="A48" s="12" t="s">
        <v>26</v>
      </c>
      <c r="B48" s="85" t="s">
        <v>295</v>
      </c>
      <c r="C48" s="12"/>
      <c r="D48" s="53"/>
      <c r="E48" s="53"/>
      <c r="F48" s="80" t="e">
        <f t="shared" si="1"/>
        <v>#DIV/0!</v>
      </c>
    </row>
    <row r="49" spans="1:6" ht="31.5" hidden="1">
      <c r="A49" s="12" t="s">
        <v>111</v>
      </c>
      <c r="B49" s="51" t="s">
        <v>112</v>
      </c>
      <c r="C49" s="12"/>
      <c r="D49" s="53"/>
      <c r="E49" s="53"/>
      <c r="F49" s="80" t="e">
        <f t="shared" si="1"/>
        <v>#DIV/0!</v>
      </c>
    </row>
    <row r="50" spans="1:6" ht="31.5" hidden="1">
      <c r="A50" s="12" t="s">
        <v>113</v>
      </c>
      <c r="B50" s="51" t="s">
        <v>114</v>
      </c>
      <c r="C50" s="12"/>
      <c r="D50" s="53"/>
      <c r="E50" s="53"/>
      <c r="F50" s="80" t="e">
        <f t="shared" si="1"/>
        <v>#DIV/0!</v>
      </c>
    </row>
    <row r="51" spans="1:6" ht="15.75" hidden="1">
      <c r="A51" s="12" t="s">
        <v>27</v>
      </c>
      <c r="B51" s="51" t="s">
        <v>115</v>
      </c>
      <c r="C51" s="12"/>
      <c r="D51" s="53"/>
      <c r="E51" s="53"/>
      <c r="F51" s="80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2"/>
      <c r="D52" s="12"/>
      <c r="E52" s="12"/>
      <c r="F52" s="80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2"/>
      <c r="D53" s="12"/>
      <c r="E53" s="12"/>
      <c r="F53" s="80" t="e">
        <f t="shared" si="1"/>
        <v>#DIV/0!</v>
      </c>
    </row>
    <row r="54" spans="1:6" s="88" customFormat="1" ht="15.75" hidden="1">
      <c r="A54" s="87" t="s">
        <v>118</v>
      </c>
      <c r="B54" s="86" t="s">
        <v>15</v>
      </c>
      <c r="C54" s="112"/>
      <c r="D54" s="12"/>
      <c r="E54" s="83"/>
      <c r="F54" s="80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7"/>
      <c r="D55" s="83"/>
      <c r="E55" s="53"/>
      <c r="F55" s="80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2"/>
      <c r="D56" s="12"/>
      <c r="E56" s="12"/>
      <c r="F56" s="80" t="e">
        <f t="shared" si="1"/>
        <v>#DIV/0!</v>
      </c>
    </row>
    <row r="57" spans="1:6" ht="47.2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80" t="e">
        <f t="shared" si="1"/>
        <v>#REF!</v>
      </c>
    </row>
    <row r="58" spans="1:6" ht="47.25" hidden="1">
      <c r="A58" s="12" t="s">
        <v>33</v>
      </c>
      <c r="B58" s="51" t="s">
        <v>122</v>
      </c>
      <c r="C58" s="12"/>
      <c r="D58" s="12"/>
      <c r="E58" s="53"/>
      <c r="F58" s="80" t="e">
        <f t="shared" si="1"/>
        <v>#DIV/0!</v>
      </c>
    </row>
    <row r="59" spans="1:6" s="82" customFormat="1" ht="47.25" hidden="1">
      <c r="A59" s="12" t="s">
        <v>34</v>
      </c>
      <c r="B59" s="51" t="s">
        <v>123</v>
      </c>
      <c r="C59" s="12"/>
      <c r="D59" s="12"/>
      <c r="E59" s="53"/>
      <c r="F59" s="80" t="e">
        <f t="shared" si="1"/>
        <v>#DIV/0!</v>
      </c>
    </row>
    <row r="60" spans="1:6" ht="15.75" hidden="1">
      <c r="A60" s="12" t="s">
        <v>124</v>
      </c>
      <c r="B60" s="51" t="s">
        <v>125</v>
      </c>
      <c r="C60" s="12"/>
      <c r="D60" s="12"/>
      <c r="E60" s="53"/>
      <c r="F60" s="80" t="e">
        <f t="shared" si="1"/>
        <v>#DIV/0!</v>
      </c>
    </row>
    <row r="61" spans="1:6" ht="31.5" hidden="1">
      <c r="A61" s="12" t="s">
        <v>35</v>
      </c>
      <c r="B61" s="86" t="s">
        <v>99</v>
      </c>
      <c r="C61" s="112"/>
      <c r="D61" s="12"/>
      <c r="E61" s="53"/>
      <c r="F61" s="80" t="e">
        <f t="shared" si="1"/>
        <v>#DIV/0!</v>
      </c>
    </row>
    <row r="62" spans="1:6" ht="31.5" hidden="1">
      <c r="A62" s="12" t="s">
        <v>126</v>
      </c>
      <c r="B62" s="86" t="s">
        <v>128</v>
      </c>
      <c r="C62" s="112"/>
      <c r="D62" s="12"/>
      <c r="E62" s="53"/>
      <c r="F62" s="80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2"/>
      <c r="D63" s="12"/>
      <c r="E63" s="53"/>
      <c r="F63" s="80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2"/>
      <c r="D64" s="12"/>
      <c r="E64" s="53"/>
      <c r="F64" s="80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2"/>
      <c r="D65" s="12"/>
      <c r="E65" s="53"/>
      <c r="F65" s="80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2"/>
      <c r="D66" s="12"/>
      <c r="E66" s="53"/>
      <c r="F66" s="80" t="e">
        <f t="shared" si="1"/>
        <v>#DIV/0!</v>
      </c>
    </row>
    <row r="67" spans="1:6" ht="32.25" customHeight="1" hidden="1">
      <c r="A67" s="12" t="s">
        <v>165</v>
      </c>
      <c r="B67" s="86" t="s">
        <v>137</v>
      </c>
      <c r="C67" s="112"/>
      <c r="D67" s="12"/>
      <c r="E67" s="53"/>
      <c r="F67" s="80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2"/>
      <c r="D68" s="12"/>
      <c r="E68" s="53"/>
      <c r="F68" s="80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2"/>
      <c r="D69" s="12"/>
      <c r="E69" s="53"/>
      <c r="F69" s="80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12"/>
      <c r="D70" s="53"/>
      <c r="E70" s="53"/>
      <c r="F70" s="80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80" t="e">
        <f t="shared" si="1"/>
        <v>#REF!</v>
      </c>
    </row>
    <row r="72" spans="1:6" ht="31.5" hidden="1">
      <c r="A72" s="12" t="s">
        <v>71</v>
      </c>
      <c r="B72" s="51" t="s">
        <v>142</v>
      </c>
      <c r="C72" s="12"/>
      <c r="D72" s="12"/>
      <c r="E72" s="53"/>
      <c r="F72" s="80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12"/>
      <c r="D73" s="12"/>
      <c r="E73" s="53"/>
      <c r="F73" s="80" t="e">
        <f t="shared" si="1"/>
        <v>#DIV/0!</v>
      </c>
    </row>
    <row r="74" spans="1:6" ht="15.75" hidden="1">
      <c r="A74" s="12" t="s">
        <v>144</v>
      </c>
      <c r="B74" s="51" t="s">
        <v>125</v>
      </c>
      <c r="C74" s="12"/>
      <c r="D74" s="12"/>
      <c r="E74" s="53"/>
      <c r="F74" s="80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2"/>
      <c r="D75" s="12"/>
      <c r="E75" s="53"/>
      <c r="F75" s="80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2"/>
      <c r="D76" s="12"/>
      <c r="E76" s="53"/>
      <c r="F76" s="80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80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80" t="e">
        <f t="shared" si="2"/>
        <v>#REF!</v>
      </c>
    </row>
    <row r="79" spans="1:6" ht="15.75" hidden="1">
      <c r="A79" s="12" t="s">
        <v>38</v>
      </c>
      <c r="B79" s="51" t="s">
        <v>39</v>
      </c>
      <c r="C79" s="12"/>
      <c r="D79" s="12"/>
      <c r="E79" s="53"/>
      <c r="F79" s="80" t="e">
        <f t="shared" si="2"/>
        <v>#DIV/0!</v>
      </c>
    </row>
    <row r="80" spans="1:6" ht="15.75" hidden="1">
      <c r="A80" s="12" t="s">
        <v>40</v>
      </c>
      <c r="B80" s="51" t="s">
        <v>41</v>
      </c>
      <c r="C80" s="12"/>
      <c r="D80" s="12"/>
      <c r="E80" s="53"/>
      <c r="F80" s="80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12"/>
      <c r="D81" s="12"/>
      <c r="E81" s="53"/>
      <c r="F81" s="80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80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4"/>
      <c r="D83" s="53"/>
      <c r="E83" s="53"/>
      <c r="F83" s="80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4"/>
      <c r="D84" s="53"/>
      <c r="E84" s="53"/>
      <c r="F84" s="80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5"/>
      <c r="D85" s="53"/>
      <c r="E85" s="53"/>
      <c r="F85" s="80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80" t="e">
        <f t="shared" si="2"/>
        <v>#REF!</v>
      </c>
    </row>
    <row r="87" spans="1:6" ht="15.75">
      <c r="A87" s="12">
        <v>8</v>
      </c>
      <c r="B87" s="51" t="s">
        <v>296</v>
      </c>
      <c r="C87" s="12" t="e">
        <f>C88/C86*100</f>
        <v>#REF!</v>
      </c>
      <c r="D87" s="12" t="e">
        <f>D88/D86*100</f>
        <v>#REF!</v>
      </c>
      <c r="E87" s="12" t="e">
        <f>E88/E86*100</f>
        <v>#REF!</v>
      </c>
      <c r="F87" s="80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80" t="e">
        <f t="shared" si="2"/>
        <v>#REF!</v>
      </c>
    </row>
    <row r="89" spans="1:6" ht="78.75" hidden="1">
      <c r="A89" s="12" t="s">
        <v>49</v>
      </c>
      <c r="B89" s="51" t="s">
        <v>297</v>
      </c>
      <c r="C89" s="12"/>
      <c r="D89" s="53"/>
      <c r="E89" s="53"/>
      <c r="F89" s="80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5"/>
      <c r="D90" s="53"/>
      <c r="E90" s="53"/>
      <c r="F90" s="80" t="e">
        <f t="shared" si="2"/>
        <v>#DIV/0!</v>
      </c>
    </row>
    <row r="91" spans="1:6" ht="15.75" hidden="1">
      <c r="A91" s="12" t="s">
        <v>51</v>
      </c>
      <c r="B91" s="93" t="s">
        <v>159</v>
      </c>
      <c r="C91" s="115"/>
      <c r="D91" s="12"/>
      <c r="E91" s="12"/>
      <c r="F91" s="80" t="e">
        <f t="shared" si="2"/>
        <v>#DIV/0!</v>
      </c>
    </row>
    <row r="92" spans="1:6" ht="15.75" hidden="1">
      <c r="A92" s="12" t="s">
        <v>52</v>
      </c>
      <c r="B92" s="93" t="s">
        <v>277</v>
      </c>
      <c r="C92" s="115"/>
      <c r="D92" s="12"/>
      <c r="E92" s="12"/>
      <c r="F92" s="80" t="e">
        <f t="shared" si="2"/>
        <v>#DIV/0!</v>
      </c>
    </row>
    <row r="93" spans="1:6" ht="15.75" hidden="1">
      <c r="A93" s="95" t="s">
        <v>53</v>
      </c>
      <c r="B93" s="93" t="s">
        <v>298</v>
      </c>
      <c r="C93" s="115"/>
      <c r="D93" s="12"/>
      <c r="E93" s="12"/>
      <c r="F93" s="80" t="e">
        <f t="shared" si="2"/>
        <v>#DIV/0!</v>
      </c>
    </row>
    <row r="94" spans="1:6" s="94" customFormat="1" ht="15.75" hidden="1">
      <c r="A94" s="12" t="s">
        <v>54</v>
      </c>
      <c r="B94" s="93" t="s">
        <v>55</v>
      </c>
      <c r="C94" s="115"/>
      <c r="D94" s="12"/>
      <c r="E94" s="53"/>
      <c r="F94" s="80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C86+C88</f>
        <v>#REF!</v>
      </c>
      <c r="D95" s="53" t="e">
        <f>D86+D88</f>
        <v>#REF!</v>
      </c>
      <c r="E95" s="53" t="e">
        <f>E86+E88</f>
        <v>#REF!</v>
      </c>
      <c r="F95" s="80" t="e">
        <f t="shared" si="2"/>
        <v>#REF!</v>
      </c>
    </row>
    <row r="96" spans="1:6" ht="31.5" hidden="1">
      <c r="A96" s="97">
        <v>11</v>
      </c>
      <c r="B96" s="98" t="s">
        <v>299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300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301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302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303</v>
      </c>
      <c r="C100" s="103"/>
      <c r="D100" s="12"/>
    </row>
    <row r="102" spans="2:6" ht="12.75">
      <c r="B102" s="75" t="s">
        <v>304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2">
    <mergeCell ref="A1:F1"/>
    <mergeCell ref="A2:F2"/>
    <mergeCell ref="A3:F3"/>
    <mergeCell ref="A5:F5"/>
    <mergeCell ref="A6:F6"/>
    <mergeCell ref="A7:E7"/>
    <mergeCell ref="A9:A10"/>
    <mergeCell ref="B9:B10"/>
    <mergeCell ref="C9:C10"/>
    <mergeCell ref="D9:D10"/>
    <mergeCell ref="E9:E10"/>
    <mergeCell ref="F9:F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7"/>
  <sheetViews>
    <sheetView view="pageLayout" zoomScale="80" zoomScaleSheetLayoutView="90" zoomScalePageLayoutView="80" workbookViewId="0" topLeftCell="A1">
      <selection activeCell="A5" sqref="A5:F5"/>
    </sheetView>
  </sheetViews>
  <sheetFormatPr defaultColWidth="9.140625" defaultRowHeight="15"/>
  <cols>
    <col min="1" max="1" width="5.7109375" style="46" customWidth="1"/>
    <col min="2" max="2" width="36.00390625" style="46" customWidth="1"/>
    <col min="3" max="3" width="9.421875" style="46" customWidth="1"/>
    <col min="4" max="4" width="9.7109375" style="46" customWidth="1"/>
    <col min="5" max="5" width="10.00390625" style="46" customWidth="1"/>
    <col min="6" max="6" width="14.8515625" style="46" customWidth="1"/>
    <col min="7" max="16384" width="9.140625" style="46" customWidth="1"/>
  </cols>
  <sheetData>
    <row r="1" spans="1:9" ht="18.75">
      <c r="A1" s="186" t="s">
        <v>316</v>
      </c>
      <c r="B1" s="186"/>
      <c r="C1" s="186"/>
      <c r="D1" s="186"/>
      <c r="E1" s="186"/>
      <c r="F1" s="186"/>
      <c r="G1" s="75" t="s">
        <v>286</v>
      </c>
      <c r="H1" s="75"/>
      <c r="I1" s="75"/>
    </row>
    <row r="2" spans="1:6" ht="18.75">
      <c r="A2" s="186" t="str">
        <f>'прил 1 сток'!A2:E2</f>
        <v>                                                                                          к экспертному заключению </v>
      </c>
      <c r="B2" s="186"/>
      <c r="C2" s="186"/>
      <c r="D2" s="186"/>
      <c r="E2" s="186"/>
      <c r="F2" s="186"/>
    </row>
    <row r="3" spans="1:6" ht="18.75">
      <c r="A3" s="187" t="str">
        <f>'прил 1 сток'!A3:E3</f>
        <v>                                                                                          по делу № 132-13в</v>
      </c>
      <c r="B3" s="187"/>
      <c r="C3" s="187"/>
      <c r="D3" s="187"/>
      <c r="E3" s="187"/>
      <c r="F3" s="187"/>
    </row>
    <row r="4" spans="1:6" ht="18.75">
      <c r="A4" s="74"/>
      <c r="B4" s="74"/>
      <c r="C4" s="74"/>
      <c r="D4" s="74"/>
      <c r="E4" s="74"/>
      <c r="F4" s="74"/>
    </row>
    <row r="5" spans="1:15" ht="58.5" customHeight="1">
      <c r="A5" s="185" t="s">
        <v>315</v>
      </c>
      <c r="B5" s="185"/>
      <c r="C5" s="185"/>
      <c r="D5" s="185"/>
      <c r="E5" s="185"/>
      <c r="F5" s="185"/>
      <c r="K5" s="146"/>
      <c r="L5" s="146"/>
      <c r="M5" s="146"/>
      <c r="N5" s="146"/>
      <c r="O5" s="146"/>
    </row>
    <row r="6" spans="1:15" ht="18.75">
      <c r="A6" s="186" t="str">
        <f>'прил 1 сток'!A6:E6</f>
        <v>общества с ограниченной ответственностью «Жилпрогресс»</v>
      </c>
      <c r="B6" s="186"/>
      <c r="C6" s="186"/>
      <c r="D6" s="186"/>
      <c r="E6" s="186"/>
      <c r="F6" s="186"/>
      <c r="K6" s="146"/>
      <c r="L6" s="146"/>
      <c r="M6" s="146"/>
      <c r="N6" s="146"/>
      <c r="O6" s="146"/>
    </row>
    <row r="7" spans="1:15" ht="18.75">
      <c r="A7" s="186" t="str">
        <f>'прил 1 сток'!A7:E7</f>
        <v>(Манский район, п. Первоманск, ИНН 2465209048)</v>
      </c>
      <c r="B7" s="186"/>
      <c r="C7" s="186"/>
      <c r="D7" s="186"/>
      <c r="E7" s="186"/>
      <c r="F7" s="76"/>
      <c r="K7" s="146"/>
      <c r="L7" s="146"/>
      <c r="M7" s="146"/>
      <c r="N7" s="146"/>
      <c r="O7" s="146"/>
    </row>
    <row r="8" spans="2:6" ht="18.75">
      <c r="B8" s="76"/>
      <c r="C8" s="76"/>
      <c r="D8" s="76"/>
      <c r="F8" s="77" t="s">
        <v>197</v>
      </c>
    </row>
    <row r="9" spans="1:6" ht="84" customHeight="1">
      <c r="A9" s="178" t="s">
        <v>0</v>
      </c>
      <c r="B9" s="180" t="s">
        <v>1</v>
      </c>
      <c r="C9" s="182" t="s">
        <v>287</v>
      </c>
      <c r="D9" s="182" t="s">
        <v>288</v>
      </c>
      <c r="E9" s="182" t="s">
        <v>289</v>
      </c>
      <c r="F9" s="182" t="s">
        <v>290</v>
      </c>
    </row>
    <row r="10" spans="1:6" ht="16.5" customHeight="1">
      <c r="A10" s="179"/>
      <c r="B10" s="181"/>
      <c r="C10" s="183"/>
      <c r="D10" s="183"/>
      <c r="E10" s="183"/>
      <c r="F10" s="183"/>
    </row>
    <row r="11" spans="1:6" s="79" customFormat="1" ht="21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78">
        <v>6</v>
      </c>
    </row>
    <row r="12" spans="1:6" ht="33.75" customHeight="1">
      <c r="A12" s="12">
        <v>1</v>
      </c>
      <c r="B12" s="51" t="s">
        <v>2</v>
      </c>
      <c r="C12" s="53" t="e">
        <f>#REF!</f>
        <v>#REF!</v>
      </c>
      <c r="D12" s="53" t="e">
        <f>#REF!</f>
        <v>#REF!</v>
      </c>
      <c r="E12" s="53" t="e">
        <f>#REF!</f>
        <v>#REF!</v>
      </c>
      <c r="F12" s="53" t="e">
        <f aca="true" t="shared" si="0" ref="F12:F43">E12/D12</f>
        <v>#REF!</v>
      </c>
    </row>
    <row r="13" spans="1:6" ht="39.75" customHeight="1" hidden="1">
      <c r="A13" s="12" t="s">
        <v>3</v>
      </c>
      <c r="B13" s="51" t="s">
        <v>81</v>
      </c>
      <c r="C13" s="53"/>
      <c r="D13" s="53"/>
      <c r="E13" s="53"/>
      <c r="F13" s="53" t="e">
        <f t="shared" si="0"/>
        <v>#DIV/0!</v>
      </c>
    </row>
    <row r="14" spans="1:6" ht="28.5" customHeight="1" hidden="1">
      <c r="A14" s="12" t="s">
        <v>4</v>
      </c>
      <c r="B14" s="51" t="s">
        <v>82</v>
      </c>
      <c r="C14" s="53"/>
      <c r="D14" s="53"/>
      <c r="E14" s="53"/>
      <c r="F14" s="53" t="e">
        <f t="shared" si="0"/>
        <v>#DIV/0!</v>
      </c>
    </row>
    <row r="15" spans="1:6" ht="30" customHeight="1" hidden="1">
      <c r="A15" s="12" t="s">
        <v>5</v>
      </c>
      <c r="B15" s="51" t="s">
        <v>83</v>
      </c>
      <c r="C15" s="53"/>
      <c r="D15" s="53"/>
      <c r="E15" s="53"/>
      <c r="F15" s="53" t="e">
        <f t="shared" si="0"/>
        <v>#DIV/0!</v>
      </c>
    </row>
    <row r="16" spans="1:6" s="82" customFormat="1" ht="30" customHeight="1" hidden="1">
      <c r="A16" s="12" t="s">
        <v>6</v>
      </c>
      <c r="B16" s="51" t="s">
        <v>291</v>
      </c>
      <c r="C16" s="53"/>
      <c r="D16" s="53"/>
      <c r="E16" s="53"/>
      <c r="F16" s="53" t="e">
        <f t="shared" si="0"/>
        <v>#DIV/0!</v>
      </c>
    </row>
    <row r="17" spans="1:6" s="82" customFormat="1" ht="20.25" customHeight="1" hidden="1">
      <c r="A17" s="12"/>
      <c r="B17" s="51" t="s">
        <v>84</v>
      </c>
      <c r="C17" s="53"/>
      <c r="D17" s="83"/>
      <c r="E17" s="53"/>
      <c r="F17" s="53" t="e">
        <f t="shared" si="0"/>
        <v>#DIV/0!</v>
      </c>
    </row>
    <row r="18" spans="1:6" ht="34.5" customHeight="1" hidden="1">
      <c r="A18" s="12"/>
      <c r="B18" s="51" t="s">
        <v>85</v>
      </c>
      <c r="C18" s="53"/>
      <c r="D18" s="53"/>
      <c r="E18" s="53"/>
      <c r="F18" s="53" t="e">
        <f t="shared" si="0"/>
        <v>#DIV/0!</v>
      </c>
    </row>
    <row r="19" spans="1:6" s="82" customFormat="1" ht="15.75" customHeight="1" hidden="1">
      <c r="A19" s="12" t="s">
        <v>7</v>
      </c>
      <c r="B19" s="85" t="s">
        <v>292</v>
      </c>
      <c r="C19" s="53"/>
      <c r="D19" s="53"/>
      <c r="E19" s="53"/>
      <c r="F19" s="53" t="e">
        <f t="shared" si="0"/>
        <v>#DIV/0!</v>
      </c>
    </row>
    <row r="20" spans="1:6" s="82" customFormat="1" ht="18" customHeight="1" hidden="1">
      <c r="A20" s="12"/>
      <c r="B20" s="51" t="s">
        <v>84</v>
      </c>
      <c r="C20" s="53"/>
      <c r="D20" s="53"/>
      <c r="E20" s="53"/>
      <c r="F20" s="53" t="e">
        <f t="shared" si="0"/>
        <v>#DIV/0!</v>
      </c>
    </row>
    <row r="21" spans="1:6" ht="19.5" customHeight="1" hidden="1">
      <c r="A21" s="12"/>
      <c r="B21" s="51" t="s">
        <v>85</v>
      </c>
      <c r="C21" s="53"/>
      <c r="D21" s="53"/>
      <c r="E21" s="53"/>
      <c r="F21" s="53" t="e">
        <f t="shared" si="0"/>
        <v>#DIV/0!</v>
      </c>
    </row>
    <row r="22" spans="1:6" ht="18.75" customHeight="1" hidden="1">
      <c r="A22" s="12" t="s">
        <v>8</v>
      </c>
      <c r="B22" s="51" t="s">
        <v>10</v>
      </c>
      <c r="C22" s="53"/>
      <c r="D22" s="53"/>
      <c r="E22" s="53"/>
      <c r="F22" s="53" t="e">
        <f t="shared" si="0"/>
        <v>#DIV/0!</v>
      </c>
    </row>
    <row r="23" spans="1:6" ht="18.75" customHeight="1" hidden="1">
      <c r="A23" s="12" t="s">
        <v>9</v>
      </c>
      <c r="B23" s="51" t="s">
        <v>86</v>
      </c>
      <c r="C23" s="53"/>
      <c r="D23" s="53"/>
      <c r="E23" s="53"/>
      <c r="F23" s="53" t="e">
        <f t="shared" si="0"/>
        <v>#DIV/0!</v>
      </c>
    </row>
    <row r="24" spans="1:6" s="82" customFormat="1" ht="18.75" customHeight="1" hidden="1">
      <c r="A24" s="12" t="s">
        <v>11</v>
      </c>
      <c r="B24" s="51" t="s">
        <v>293</v>
      </c>
      <c r="C24" s="53"/>
      <c r="D24" s="53"/>
      <c r="E24" s="53"/>
      <c r="F24" s="53" t="e">
        <f t="shared" si="0"/>
        <v>#DIV/0!</v>
      </c>
    </row>
    <row r="25" spans="1:6" s="82" customFormat="1" ht="16.5" customHeight="1" hidden="1">
      <c r="A25" s="12" t="s">
        <v>87</v>
      </c>
      <c r="B25" s="51" t="s">
        <v>88</v>
      </c>
      <c r="C25" s="53"/>
      <c r="D25" s="53"/>
      <c r="E25" s="53"/>
      <c r="F25" s="53" t="e">
        <f t="shared" si="0"/>
        <v>#DIV/0!</v>
      </c>
    </row>
    <row r="26" spans="1:6" ht="34.5" customHeight="1" hidden="1">
      <c r="A26" s="12" t="s">
        <v>89</v>
      </c>
      <c r="B26" s="51" t="s">
        <v>90</v>
      </c>
      <c r="C26" s="53"/>
      <c r="D26" s="53"/>
      <c r="E26" s="53"/>
      <c r="F26" s="53" t="e">
        <f t="shared" si="0"/>
        <v>#DIV/0!</v>
      </c>
    </row>
    <row r="27" spans="1:6" ht="47.25" hidden="1">
      <c r="A27" s="12" t="s">
        <v>12</v>
      </c>
      <c r="B27" s="51" t="s">
        <v>91</v>
      </c>
      <c r="C27" s="53"/>
      <c r="D27" s="53"/>
      <c r="E27" s="53"/>
      <c r="F27" s="53" t="e">
        <f t="shared" si="0"/>
        <v>#DIV/0!</v>
      </c>
    </row>
    <row r="28" spans="1:6" s="82" customFormat="1" ht="31.5" hidden="1">
      <c r="A28" s="12" t="s">
        <v>13</v>
      </c>
      <c r="B28" s="51" t="s">
        <v>92</v>
      </c>
      <c r="C28" s="53"/>
      <c r="D28" s="53"/>
      <c r="E28" s="53"/>
      <c r="F28" s="53" t="e">
        <f t="shared" si="0"/>
        <v>#DIV/0!</v>
      </c>
    </row>
    <row r="29" spans="1:6" s="82" customFormat="1" ht="31.5" hidden="1">
      <c r="A29" s="12" t="s">
        <v>93</v>
      </c>
      <c r="B29" s="51" t="s">
        <v>94</v>
      </c>
      <c r="C29" s="53"/>
      <c r="D29" s="53"/>
      <c r="E29" s="53"/>
      <c r="F29" s="53" t="e">
        <f t="shared" si="0"/>
        <v>#DIV/0!</v>
      </c>
    </row>
    <row r="30" spans="1:6" s="82" customFormat="1" ht="31.5" hidden="1">
      <c r="A30" s="12" t="s">
        <v>95</v>
      </c>
      <c r="B30" s="86" t="s">
        <v>14</v>
      </c>
      <c r="C30" s="113"/>
      <c r="D30" s="53"/>
      <c r="E30" s="53"/>
      <c r="F30" s="53" t="e">
        <f t="shared" si="0"/>
        <v>#DIV/0!</v>
      </c>
    </row>
    <row r="31" spans="1:6" s="88" customFormat="1" ht="21" customHeight="1" hidden="1">
      <c r="A31" s="87" t="s">
        <v>96</v>
      </c>
      <c r="B31" s="86" t="s">
        <v>15</v>
      </c>
      <c r="C31" s="113"/>
      <c r="D31" s="53"/>
      <c r="E31" s="83"/>
      <c r="F31" s="53" t="e">
        <f t="shared" si="0"/>
        <v>#DIV/0!</v>
      </c>
    </row>
    <row r="32" spans="1:6" ht="21.75" customHeight="1" hidden="1">
      <c r="A32" s="12" t="s">
        <v>97</v>
      </c>
      <c r="B32" s="89" t="s">
        <v>98</v>
      </c>
      <c r="C32" s="83"/>
      <c r="D32" s="83"/>
      <c r="E32" s="53"/>
      <c r="F32" s="53" t="e">
        <f t="shared" si="0"/>
        <v>#DIV/0!</v>
      </c>
    </row>
    <row r="33" spans="1:6" ht="21.75" customHeight="1" hidden="1">
      <c r="A33" s="12" t="s">
        <v>16</v>
      </c>
      <c r="B33" s="86" t="s">
        <v>99</v>
      </c>
      <c r="C33" s="113"/>
      <c r="D33" s="53"/>
      <c r="E33" s="53"/>
      <c r="F33" s="53" t="e">
        <f t="shared" si="0"/>
        <v>#DIV/0!</v>
      </c>
    </row>
    <row r="34" spans="1:6" ht="29.25" customHeight="1" hidden="1">
      <c r="A34" s="12" t="s">
        <v>100</v>
      </c>
      <c r="B34" s="86" t="s">
        <v>17</v>
      </c>
      <c r="C34" s="113"/>
      <c r="D34" s="53"/>
      <c r="E34" s="53"/>
      <c r="F34" s="53" t="e">
        <f t="shared" si="0"/>
        <v>#DIV/0!</v>
      </c>
    </row>
    <row r="35" spans="1:6" ht="53.25" customHeight="1" hidden="1">
      <c r="A35" s="12" t="s">
        <v>18</v>
      </c>
      <c r="B35" s="51" t="s">
        <v>101</v>
      </c>
      <c r="C35" s="53"/>
      <c r="D35" s="53"/>
      <c r="E35" s="53"/>
      <c r="F35" s="53" t="e">
        <f t="shared" si="0"/>
        <v>#DIV/0!</v>
      </c>
    </row>
    <row r="36" spans="1:6" ht="36" customHeight="1" hidden="1">
      <c r="A36" s="12" t="s">
        <v>19</v>
      </c>
      <c r="B36" s="51" t="s">
        <v>102</v>
      </c>
      <c r="C36" s="53"/>
      <c r="D36" s="53"/>
      <c r="E36" s="53"/>
      <c r="F36" s="53" t="e">
        <f t="shared" si="0"/>
        <v>#DIV/0!</v>
      </c>
    </row>
    <row r="37" spans="1:6" ht="34.5" customHeight="1" hidden="1">
      <c r="A37" s="12" t="s">
        <v>20</v>
      </c>
      <c r="B37" s="51" t="s">
        <v>103</v>
      </c>
      <c r="C37" s="53"/>
      <c r="D37" s="53"/>
      <c r="E37" s="53"/>
      <c r="F37" s="53" t="e">
        <f t="shared" si="0"/>
        <v>#DIV/0!</v>
      </c>
    </row>
    <row r="38" spans="1:6" ht="17.25" customHeight="1" hidden="1">
      <c r="A38" s="12"/>
      <c r="B38" s="51" t="s">
        <v>94</v>
      </c>
      <c r="C38" s="53"/>
      <c r="D38" s="53"/>
      <c r="E38" s="53"/>
      <c r="F38" s="53" t="e">
        <f t="shared" si="0"/>
        <v>#DIV/0!</v>
      </c>
    </row>
    <row r="39" spans="1:6" s="90" customFormat="1" ht="18" customHeight="1" hidden="1">
      <c r="A39" s="87"/>
      <c r="B39" s="86" t="s">
        <v>15</v>
      </c>
      <c r="C39" s="113"/>
      <c r="D39" s="53"/>
      <c r="E39" s="83"/>
      <c r="F39" s="53" t="e">
        <f t="shared" si="0"/>
        <v>#DIV/0!</v>
      </c>
    </row>
    <row r="40" spans="1:6" ht="23.25" customHeight="1" hidden="1">
      <c r="A40" s="12"/>
      <c r="B40" s="89" t="s">
        <v>98</v>
      </c>
      <c r="C40" s="83"/>
      <c r="D40" s="83"/>
      <c r="E40" s="53"/>
      <c r="F40" s="53" t="e">
        <f t="shared" si="0"/>
        <v>#DIV/0!</v>
      </c>
    </row>
    <row r="41" spans="1:6" ht="18.75" customHeight="1" hidden="1">
      <c r="A41" s="12" t="s">
        <v>21</v>
      </c>
      <c r="B41" s="86" t="s">
        <v>99</v>
      </c>
      <c r="C41" s="113"/>
      <c r="D41" s="53"/>
      <c r="E41" s="53"/>
      <c r="F41" s="53" t="e">
        <f t="shared" si="0"/>
        <v>#DIV/0!</v>
      </c>
    </row>
    <row r="42" spans="1:6" ht="18.75" customHeight="1" hidden="1">
      <c r="A42" s="12" t="s">
        <v>104</v>
      </c>
      <c r="B42" s="86" t="s">
        <v>105</v>
      </c>
      <c r="C42" s="113"/>
      <c r="D42" s="53"/>
      <c r="E42" s="53"/>
      <c r="F42" s="53" t="e">
        <f t="shared" si="0"/>
        <v>#DIV/0!</v>
      </c>
    </row>
    <row r="43" spans="1:6" ht="52.5" customHeight="1" hidden="1">
      <c r="A43" s="12" t="s">
        <v>106</v>
      </c>
      <c r="B43" s="86" t="s">
        <v>107</v>
      </c>
      <c r="C43" s="113"/>
      <c r="D43" s="53"/>
      <c r="E43" s="53"/>
      <c r="F43" s="53" t="e">
        <f t="shared" si="0"/>
        <v>#DIV/0!</v>
      </c>
    </row>
    <row r="44" spans="1:6" ht="29.25" customHeight="1" hidden="1">
      <c r="A44" s="12" t="s">
        <v>22</v>
      </c>
      <c r="B44" s="51" t="s">
        <v>294</v>
      </c>
      <c r="C44" s="53"/>
      <c r="D44" s="53"/>
      <c r="E44" s="53"/>
      <c r="F44" s="53" t="e">
        <f aca="true" t="shared" si="1" ref="F44:F75">E44/D44</f>
        <v>#DIV/0!</v>
      </c>
    </row>
    <row r="45" spans="1:6" ht="15.75">
      <c r="A45" s="12" t="s">
        <v>108</v>
      </c>
      <c r="B45" s="86" t="s">
        <v>23</v>
      </c>
      <c r="C45" s="113" t="e">
        <f>#REF!</f>
        <v>#REF!</v>
      </c>
      <c r="D45" s="53" t="e">
        <f>#REF!</f>
        <v>#REF!</v>
      </c>
      <c r="E45" s="53" t="e">
        <f>#REF!</f>
        <v>#REF!</v>
      </c>
      <c r="F45" s="53" t="e">
        <f t="shared" si="1"/>
        <v>#REF!</v>
      </c>
    </row>
    <row r="46" spans="1:6" ht="31.5" hidden="1">
      <c r="A46" s="12" t="s">
        <v>24</v>
      </c>
      <c r="B46" s="51" t="s">
        <v>109</v>
      </c>
      <c r="C46" s="53"/>
      <c r="D46" s="53"/>
      <c r="E46" s="53"/>
      <c r="F46" s="53" t="e">
        <f t="shared" si="1"/>
        <v>#DIV/0!</v>
      </c>
    </row>
    <row r="47" spans="1:6" ht="47.25" hidden="1">
      <c r="A47" s="12" t="s">
        <v>25</v>
      </c>
      <c r="B47" s="85" t="s">
        <v>110</v>
      </c>
      <c r="C47" s="53"/>
      <c r="D47" s="53"/>
      <c r="E47" s="53"/>
      <c r="F47" s="53" t="e">
        <f t="shared" si="1"/>
        <v>#DIV/0!</v>
      </c>
    </row>
    <row r="48" spans="1:6" ht="31.5" hidden="1">
      <c r="A48" s="12" t="s">
        <v>26</v>
      </c>
      <c r="B48" s="85" t="s">
        <v>295</v>
      </c>
      <c r="C48" s="53"/>
      <c r="D48" s="53"/>
      <c r="E48" s="53"/>
      <c r="F48" s="53" t="e">
        <f t="shared" si="1"/>
        <v>#DIV/0!</v>
      </c>
    </row>
    <row r="49" spans="1:6" ht="31.5" hidden="1">
      <c r="A49" s="12" t="s">
        <v>111</v>
      </c>
      <c r="B49" s="51" t="s">
        <v>112</v>
      </c>
      <c r="C49" s="53"/>
      <c r="D49" s="53"/>
      <c r="E49" s="53"/>
      <c r="F49" s="53" t="e">
        <f t="shared" si="1"/>
        <v>#DIV/0!</v>
      </c>
    </row>
    <row r="50" spans="1:6" ht="31.5" hidden="1">
      <c r="A50" s="12" t="s">
        <v>113</v>
      </c>
      <c r="B50" s="51" t="s">
        <v>114</v>
      </c>
      <c r="C50" s="53"/>
      <c r="D50" s="53"/>
      <c r="E50" s="53"/>
      <c r="F50" s="53" t="e">
        <f t="shared" si="1"/>
        <v>#DIV/0!</v>
      </c>
    </row>
    <row r="51" spans="1:6" ht="15.75" hidden="1">
      <c r="A51" s="12" t="s">
        <v>27</v>
      </c>
      <c r="B51" s="51" t="s">
        <v>115</v>
      </c>
      <c r="C51" s="53"/>
      <c r="D51" s="53"/>
      <c r="E51" s="53"/>
      <c r="F51" s="53" t="e">
        <f t="shared" si="1"/>
        <v>#DIV/0!</v>
      </c>
    </row>
    <row r="52" spans="1:6" s="82" customFormat="1" ht="34.5" customHeight="1" hidden="1">
      <c r="A52" s="12" t="s">
        <v>29</v>
      </c>
      <c r="B52" s="86" t="s">
        <v>116</v>
      </c>
      <c r="C52" s="113"/>
      <c r="D52" s="53"/>
      <c r="E52" s="53"/>
      <c r="F52" s="53" t="e">
        <f t="shared" si="1"/>
        <v>#DIV/0!</v>
      </c>
    </row>
    <row r="53" spans="1:6" s="82" customFormat="1" ht="21" customHeight="1" hidden="1">
      <c r="A53" s="12" t="s">
        <v>117</v>
      </c>
      <c r="B53" s="86" t="s">
        <v>31</v>
      </c>
      <c r="C53" s="113"/>
      <c r="D53" s="53"/>
      <c r="E53" s="53"/>
      <c r="F53" s="53" t="e">
        <f t="shared" si="1"/>
        <v>#DIV/0!</v>
      </c>
    </row>
    <row r="54" spans="1:6" s="88" customFormat="1" ht="31.5" hidden="1">
      <c r="A54" s="87" t="s">
        <v>118</v>
      </c>
      <c r="B54" s="86" t="s">
        <v>15</v>
      </c>
      <c r="C54" s="113"/>
      <c r="D54" s="53"/>
      <c r="E54" s="83"/>
      <c r="F54" s="53" t="e">
        <f t="shared" si="1"/>
        <v>#DIV/0!</v>
      </c>
    </row>
    <row r="55" spans="1:6" ht="24.75" customHeight="1" hidden="1">
      <c r="A55" s="91" t="s">
        <v>119</v>
      </c>
      <c r="B55" s="89" t="s">
        <v>98</v>
      </c>
      <c r="C55" s="83"/>
      <c r="D55" s="83"/>
      <c r="E55" s="53"/>
      <c r="F55" s="53" t="e">
        <f t="shared" si="1"/>
        <v>#DIV/0!</v>
      </c>
    </row>
    <row r="56" spans="1:6" ht="28.5" customHeight="1" hidden="1">
      <c r="A56" s="91" t="s">
        <v>30</v>
      </c>
      <c r="B56" s="86" t="s">
        <v>99</v>
      </c>
      <c r="C56" s="113"/>
      <c r="D56" s="53"/>
      <c r="E56" s="53"/>
      <c r="F56" s="53" t="e">
        <f t="shared" si="1"/>
        <v>#DIV/0!</v>
      </c>
    </row>
    <row r="57" spans="1:6" ht="31.5">
      <c r="A57" s="12" t="s">
        <v>120</v>
      </c>
      <c r="B57" s="51" t="s">
        <v>121</v>
      </c>
      <c r="C57" s="53" t="e">
        <f>#REF!</f>
        <v>#REF!</v>
      </c>
      <c r="D57" s="53" t="e">
        <f>#REF!</f>
        <v>#REF!</v>
      </c>
      <c r="E57" s="53" t="e">
        <f>#REF!</f>
        <v>#REF!</v>
      </c>
      <c r="F57" s="53" t="e">
        <f t="shared" si="1"/>
        <v>#REF!</v>
      </c>
    </row>
    <row r="58" spans="1:6" ht="47.25" hidden="1">
      <c r="A58" s="12" t="s">
        <v>33</v>
      </c>
      <c r="B58" s="51" t="s">
        <v>122</v>
      </c>
      <c r="C58" s="53"/>
      <c r="D58" s="53"/>
      <c r="E58" s="53"/>
      <c r="F58" s="53" t="e">
        <f t="shared" si="1"/>
        <v>#DIV/0!</v>
      </c>
    </row>
    <row r="59" spans="1:6" s="82" customFormat="1" ht="31.5" hidden="1">
      <c r="A59" s="12" t="s">
        <v>34</v>
      </c>
      <c r="B59" s="51" t="s">
        <v>123</v>
      </c>
      <c r="C59" s="53"/>
      <c r="D59" s="53"/>
      <c r="E59" s="53"/>
      <c r="F59" s="53" t="e">
        <f t="shared" si="1"/>
        <v>#DIV/0!</v>
      </c>
    </row>
    <row r="60" spans="1:6" ht="31.5" hidden="1">
      <c r="A60" s="12" t="s">
        <v>124</v>
      </c>
      <c r="B60" s="51" t="s">
        <v>125</v>
      </c>
      <c r="C60" s="53"/>
      <c r="D60" s="53"/>
      <c r="E60" s="53"/>
      <c r="F60" s="53" t="e">
        <f t="shared" si="1"/>
        <v>#DIV/0!</v>
      </c>
    </row>
    <row r="61" spans="1:6" ht="31.5" hidden="1">
      <c r="A61" s="12" t="s">
        <v>35</v>
      </c>
      <c r="B61" s="86" t="s">
        <v>99</v>
      </c>
      <c r="C61" s="113"/>
      <c r="D61" s="53"/>
      <c r="E61" s="53"/>
      <c r="F61" s="53" t="e">
        <f t="shared" si="1"/>
        <v>#DIV/0!</v>
      </c>
    </row>
    <row r="62" spans="1:6" ht="31.5" hidden="1">
      <c r="A62" s="12" t="s">
        <v>126</v>
      </c>
      <c r="B62" s="86" t="s">
        <v>128</v>
      </c>
      <c r="C62" s="113"/>
      <c r="D62" s="53"/>
      <c r="E62" s="53"/>
      <c r="F62" s="53" t="e">
        <f t="shared" si="1"/>
        <v>#DIV/0!</v>
      </c>
    </row>
    <row r="63" spans="1:6" ht="21" customHeight="1" hidden="1">
      <c r="A63" s="12" t="s">
        <v>127</v>
      </c>
      <c r="B63" s="86" t="s">
        <v>130</v>
      </c>
      <c r="C63" s="113"/>
      <c r="D63" s="53"/>
      <c r="E63" s="53"/>
      <c r="F63" s="53" t="e">
        <f t="shared" si="1"/>
        <v>#DIV/0!</v>
      </c>
    </row>
    <row r="64" spans="1:6" ht="18.75" customHeight="1" hidden="1">
      <c r="A64" s="12" t="s">
        <v>33</v>
      </c>
      <c r="B64" s="86" t="s">
        <v>132</v>
      </c>
      <c r="C64" s="113"/>
      <c r="D64" s="53"/>
      <c r="E64" s="53"/>
      <c r="F64" s="53" t="e">
        <f t="shared" si="1"/>
        <v>#DIV/0!</v>
      </c>
    </row>
    <row r="65" spans="1:6" ht="32.25" customHeight="1" hidden="1">
      <c r="A65" s="12" t="s">
        <v>129</v>
      </c>
      <c r="B65" s="86" t="s">
        <v>133</v>
      </c>
      <c r="C65" s="113"/>
      <c r="D65" s="53"/>
      <c r="E65" s="53"/>
      <c r="F65" s="53" t="e">
        <f t="shared" si="1"/>
        <v>#DIV/0!</v>
      </c>
    </row>
    <row r="66" spans="1:6" ht="32.25" customHeight="1" hidden="1">
      <c r="A66" s="12" t="s">
        <v>131</v>
      </c>
      <c r="B66" s="86" t="s">
        <v>135</v>
      </c>
      <c r="C66" s="113"/>
      <c r="D66" s="53"/>
      <c r="E66" s="53"/>
      <c r="F66" s="53" t="e">
        <f t="shared" si="1"/>
        <v>#DIV/0!</v>
      </c>
    </row>
    <row r="67" spans="1:6" ht="32.25" customHeight="1" hidden="1">
      <c r="A67" s="12" t="s">
        <v>165</v>
      </c>
      <c r="B67" s="86" t="s">
        <v>137</v>
      </c>
      <c r="C67" s="113"/>
      <c r="D67" s="53"/>
      <c r="E67" s="53"/>
      <c r="F67" s="53" t="e">
        <f t="shared" si="1"/>
        <v>#DIV/0!</v>
      </c>
    </row>
    <row r="68" spans="1:6" ht="32.25" customHeight="1" hidden="1">
      <c r="A68" s="12" t="s">
        <v>134</v>
      </c>
      <c r="B68" s="86" t="s">
        <v>138</v>
      </c>
      <c r="C68" s="113"/>
      <c r="D68" s="53"/>
      <c r="E68" s="53"/>
      <c r="F68" s="53" t="e">
        <f t="shared" si="1"/>
        <v>#DIV/0!</v>
      </c>
    </row>
    <row r="69" spans="1:6" ht="35.25" customHeight="1" hidden="1">
      <c r="A69" s="12" t="s">
        <v>136</v>
      </c>
      <c r="B69" s="86" t="s">
        <v>139</v>
      </c>
      <c r="C69" s="113"/>
      <c r="D69" s="53"/>
      <c r="E69" s="53"/>
      <c r="F69" s="53" t="e">
        <f t="shared" si="1"/>
        <v>#DIV/0!</v>
      </c>
    </row>
    <row r="70" spans="1:6" ht="46.5" customHeight="1" hidden="1">
      <c r="A70" s="12" t="s">
        <v>34</v>
      </c>
      <c r="B70" s="51" t="s">
        <v>140</v>
      </c>
      <c r="C70" s="53"/>
      <c r="D70" s="53"/>
      <c r="E70" s="53"/>
      <c r="F70" s="53" t="e">
        <f t="shared" si="1"/>
        <v>#DIV/0!</v>
      </c>
    </row>
    <row r="71" spans="1:6" ht="31.5">
      <c r="A71" s="12" t="s">
        <v>141</v>
      </c>
      <c r="B71" s="51" t="s">
        <v>36</v>
      </c>
      <c r="C71" s="53" t="e">
        <f>#REF!</f>
        <v>#REF!</v>
      </c>
      <c r="D71" s="53" t="e">
        <f>#REF!</f>
        <v>#REF!</v>
      </c>
      <c r="E71" s="53" t="e">
        <f>#REF!</f>
        <v>#REF!</v>
      </c>
      <c r="F71" s="53" t="e">
        <f t="shared" si="1"/>
        <v>#REF!</v>
      </c>
    </row>
    <row r="72" spans="1:6" ht="31.5" hidden="1">
      <c r="A72" s="12" t="s">
        <v>71</v>
      </c>
      <c r="B72" s="51" t="s">
        <v>142</v>
      </c>
      <c r="C72" s="53"/>
      <c r="D72" s="53"/>
      <c r="E72" s="53"/>
      <c r="F72" s="53" t="e">
        <f t="shared" si="1"/>
        <v>#DIV/0!</v>
      </c>
    </row>
    <row r="73" spans="1:6" s="82" customFormat="1" ht="31.5" hidden="1">
      <c r="A73" s="12" t="s">
        <v>72</v>
      </c>
      <c r="B73" s="51" t="s">
        <v>143</v>
      </c>
      <c r="C73" s="53"/>
      <c r="D73" s="53"/>
      <c r="E73" s="53"/>
      <c r="F73" s="53" t="e">
        <f t="shared" si="1"/>
        <v>#DIV/0!</v>
      </c>
    </row>
    <row r="74" spans="1:6" ht="31.5" hidden="1">
      <c r="A74" s="12" t="s">
        <v>144</v>
      </c>
      <c r="B74" s="51" t="s">
        <v>125</v>
      </c>
      <c r="C74" s="53"/>
      <c r="D74" s="53"/>
      <c r="E74" s="53"/>
      <c r="F74" s="53" t="e">
        <f t="shared" si="1"/>
        <v>#DIV/0!</v>
      </c>
    </row>
    <row r="75" spans="1:6" ht="30" customHeight="1" hidden="1">
      <c r="A75" s="12" t="s">
        <v>145</v>
      </c>
      <c r="B75" s="86" t="s">
        <v>99</v>
      </c>
      <c r="C75" s="113"/>
      <c r="D75" s="53"/>
      <c r="E75" s="53"/>
      <c r="F75" s="53" t="e">
        <f t="shared" si="1"/>
        <v>#DIV/0!</v>
      </c>
    </row>
    <row r="76" spans="1:6" ht="21.75" customHeight="1" hidden="1">
      <c r="A76" s="12" t="s">
        <v>146</v>
      </c>
      <c r="B76" s="86" t="s">
        <v>147</v>
      </c>
      <c r="C76" s="113"/>
      <c r="D76" s="53"/>
      <c r="E76" s="53"/>
      <c r="F76" s="53" t="e">
        <f aca="true" t="shared" si="2" ref="F76:F95">E76/D76</f>
        <v>#DIV/0!</v>
      </c>
    </row>
    <row r="77" spans="1:6" ht="36" customHeight="1">
      <c r="A77" s="12" t="s">
        <v>148</v>
      </c>
      <c r="B77" s="51" t="s">
        <v>149</v>
      </c>
      <c r="C77" s="53" t="e">
        <f>#REF!</f>
        <v>#REF!</v>
      </c>
      <c r="D77" s="53" t="e">
        <f>#REF!</f>
        <v>#REF!</v>
      </c>
      <c r="E77" s="53" t="e">
        <f>#REF!</f>
        <v>#REF!</v>
      </c>
      <c r="F77" s="53" t="e">
        <f t="shared" si="2"/>
        <v>#REF!</v>
      </c>
    </row>
    <row r="78" spans="1:6" ht="47.25">
      <c r="A78" s="12" t="s">
        <v>150</v>
      </c>
      <c r="B78" s="51" t="s">
        <v>151</v>
      </c>
      <c r="C78" s="53" t="e">
        <f>#REF!</f>
        <v>#REF!</v>
      </c>
      <c r="D78" s="53" t="e">
        <f>#REF!</f>
        <v>#REF!</v>
      </c>
      <c r="E78" s="53" t="e">
        <f>#REF!</f>
        <v>#REF!</v>
      </c>
      <c r="F78" s="53" t="e">
        <f t="shared" si="2"/>
        <v>#REF!</v>
      </c>
    </row>
    <row r="79" spans="1:6" ht="15.75" hidden="1">
      <c r="A79" s="12" t="s">
        <v>38</v>
      </c>
      <c r="B79" s="51" t="s">
        <v>39</v>
      </c>
      <c r="C79" s="53"/>
      <c r="D79" s="53"/>
      <c r="E79" s="53"/>
      <c r="F79" s="53" t="e">
        <f t="shared" si="2"/>
        <v>#DIV/0!</v>
      </c>
    </row>
    <row r="80" spans="1:6" ht="15.75" hidden="1">
      <c r="A80" s="12" t="s">
        <v>40</v>
      </c>
      <c r="B80" s="51" t="s">
        <v>41</v>
      </c>
      <c r="C80" s="53"/>
      <c r="D80" s="53"/>
      <c r="E80" s="53"/>
      <c r="F80" s="53" t="e">
        <f t="shared" si="2"/>
        <v>#DIV/0!</v>
      </c>
    </row>
    <row r="81" spans="1:6" ht="34.5" customHeight="1" hidden="1">
      <c r="A81" s="12" t="s">
        <v>42</v>
      </c>
      <c r="B81" s="85" t="s">
        <v>152</v>
      </c>
      <c r="C81" s="53"/>
      <c r="D81" s="53"/>
      <c r="E81" s="53"/>
      <c r="F81" s="53" t="e">
        <f t="shared" si="2"/>
        <v>#DIV/0!</v>
      </c>
    </row>
    <row r="82" spans="1:6" ht="31.5" customHeight="1">
      <c r="A82" s="12" t="s">
        <v>153</v>
      </c>
      <c r="B82" s="51" t="s">
        <v>154</v>
      </c>
      <c r="C82" s="53" t="e">
        <f>#REF!</f>
        <v>#REF!</v>
      </c>
      <c r="D82" s="53" t="e">
        <f>#REF!</f>
        <v>#REF!</v>
      </c>
      <c r="E82" s="53" t="e">
        <f>#REF!</f>
        <v>#REF!</v>
      </c>
      <c r="F82" s="53" t="e">
        <f t="shared" si="2"/>
        <v>#REF!</v>
      </c>
    </row>
    <row r="83" spans="1:6" ht="20.25" customHeight="1" hidden="1">
      <c r="A83" s="12" t="s">
        <v>43</v>
      </c>
      <c r="B83" s="92" t="s">
        <v>155</v>
      </c>
      <c r="C83" s="116"/>
      <c r="D83" s="53"/>
      <c r="E83" s="53"/>
      <c r="F83" s="53" t="e">
        <f t="shared" si="2"/>
        <v>#DIV/0!</v>
      </c>
    </row>
    <row r="84" spans="1:6" ht="18" customHeight="1" hidden="1">
      <c r="A84" s="12" t="s">
        <v>44</v>
      </c>
      <c r="B84" s="92" t="s">
        <v>45</v>
      </c>
      <c r="C84" s="116"/>
      <c r="D84" s="53"/>
      <c r="E84" s="53"/>
      <c r="F84" s="53" t="e">
        <f t="shared" si="2"/>
        <v>#DIV/0!</v>
      </c>
    </row>
    <row r="85" spans="1:6" s="94" customFormat="1" ht="15.75" hidden="1">
      <c r="A85" s="91" t="s">
        <v>43</v>
      </c>
      <c r="B85" s="93" t="s">
        <v>46</v>
      </c>
      <c r="C85" s="116"/>
      <c r="D85" s="53"/>
      <c r="E85" s="53"/>
      <c r="F85" s="53" t="e">
        <f t="shared" si="2"/>
        <v>#DIV/0!</v>
      </c>
    </row>
    <row r="86" spans="1:6" s="94" customFormat="1" ht="15.75">
      <c r="A86" s="12"/>
      <c r="B86" s="51" t="s">
        <v>47</v>
      </c>
      <c r="C86" s="53" t="e">
        <f>SUM(C12:C85)</f>
        <v>#REF!</v>
      </c>
      <c r="D86" s="53" t="e">
        <f>SUM(D12:D85)</f>
        <v>#REF!</v>
      </c>
      <c r="E86" s="53" t="e">
        <f>SUM(E12:E85)</f>
        <v>#REF!</v>
      </c>
      <c r="F86" s="53" t="e">
        <f t="shared" si="2"/>
        <v>#REF!</v>
      </c>
    </row>
    <row r="87" spans="1:6" ht="15.75">
      <c r="A87" s="12">
        <v>8</v>
      </c>
      <c r="B87" s="51" t="s">
        <v>296</v>
      </c>
      <c r="C87" s="53" t="e">
        <f>C88/C86*100</f>
        <v>#REF!</v>
      </c>
      <c r="D87" s="53" t="e">
        <f>D88/D86*100</f>
        <v>#REF!</v>
      </c>
      <c r="E87" s="53" t="e">
        <f>E88/E86*100</f>
        <v>#REF!</v>
      </c>
      <c r="F87" s="53" t="e">
        <f t="shared" si="2"/>
        <v>#REF!</v>
      </c>
    </row>
    <row r="88" spans="1:6" ht="15.75">
      <c r="A88" s="12">
        <v>9</v>
      </c>
      <c r="B88" s="51" t="s">
        <v>48</v>
      </c>
      <c r="C88" s="53" t="e">
        <f>#REF!</f>
        <v>#REF!</v>
      </c>
      <c r="D88" s="53" t="e">
        <f>#REF!</f>
        <v>#REF!</v>
      </c>
      <c r="E88" s="53" t="e">
        <f>#REF!</f>
        <v>#REF!</v>
      </c>
      <c r="F88" s="53" t="e">
        <f t="shared" si="2"/>
        <v>#REF!</v>
      </c>
    </row>
    <row r="89" spans="1:6" ht="63" hidden="1">
      <c r="A89" s="12" t="s">
        <v>49</v>
      </c>
      <c r="B89" s="51" t="s">
        <v>297</v>
      </c>
      <c r="C89" s="53"/>
      <c r="D89" s="53"/>
      <c r="E89" s="53"/>
      <c r="F89" s="53" t="e">
        <f t="shared" si="2"/>
        <v>#DIV/0!</v>
      </c>
    </row>
    <row r="90" spans="1:6" ht="30" customHeight="1" hidden="1">
      <c r="A90" s="91" t="s">
        <v>50</v>
      </c>
      <c r="B90" s="93" t="s">
        <v>158</v>
      </c>
      <c r="C90" s="116"/>
      <c r="D90" s="53"/>
      <c r="E90" s="53"/>
      <c r="F90" s="53" t="e">
        <f t="shared" si="2"/>
        <v>#DIV/0!</v>
      </c>
    </row>
    <row r="91" spans="1:6" ht="15.75" hidden="1">
      <c r="A91" s="12" t="s">
        <v>51</v>
      </c>
      <c r="B91" s="93" t="s">
        <v>159</v>
      </c>
      <c r="C91" s="116"/>
      <c r="D91" s="53"/>
      <c r="E91" s="53"/>
      <c r="F91" s="53" t="e">
        <f t="shared" si="2"/>
        <v>#DIV/0!</v>
      </c>
    </row>
    <row r="92" spans="1:6" ht="15.75" hidden="1">
      <c r="A92" s="12" t="s">
        <v>52</v>
      </c>
      <c r="B92" s="93" t="s">
        <v>277</v>
      </c>
      <c r="C92" s="116"/>
      <c r="D92" s="53"/>
      <c r="E92" s="53"/>
      <c r="F92" s="53" t="e">
        <f t="shared" si="2"/>
        <v>#DIV/0!</v>
      </c>
    </row>
    <row r="93" spans="1:6" ht="15.75" hidden="1">
      <c r="A93" s="95" t="s">
        <v>53</v>
      </c>
      <c r="B93" s="93" t="s">
        <v>298</v>
      </c>
      <c r="C93" s="116"/>
      <c r="D93" s="53"/>
      <c r="E93" s="53"/>
      <c r="F93" s="53" t="e">
        <f t="shared" si="2"/>
        <v>#DIV/0!</v>
      </c>
    </row>
    <row r="94" spans="1:6" s="94" customFormat="1" ht="31.5" hidden="1">
      <c r="A94" s="12" t="s">
        <v>54</v>
      </c>
      <c r="B94" s="93" t="s">
        <v>55</v>
      </c>
      <c r="C94" s="116"/>
      <c r="D94" s="53"/>
      <c r="E94" s="53"/>
      <c r="F94" s="53" t="e">
        <f t="shared" si="2"/>
        <v>#DIV/0!</v>
      </c>
    </row>
    <row r="95" spans="1:6" s="94" customFormat="1" ht="20.25" customHeight="1">
      <c r="A95" s="12">
        <v>10</v>
      </c>
      <c r="B95" s="51" t="s">
        <v>56</v>
      </c>
      <c r="C95" s="53" t="e">
        <f>C88+C86</f>
        <v>#REF!</v>
      </c>
      <c r="D95" s="53" t="e">
        <f>D88+D86</f>
        <v>#REF!</v>
      </c>
      <c r="E95" s="53" t="e">
        <f>E88+E86</f>
        <v>#REF!</v>
      </c>
      <c r="F95" s="53" t="e">
        <f t="shared" si="2"/>
        <v>#REF!</v>
      </c>
    </row>
    <row r="96" spans="1:6" ht="31.5" hidden="1">
      <c r="A96" s="97">
        <v>11</v>
      </c>
      <c r="B96" s="98" t="s">
        <v>299</v>
      </c>
      <c r="C96" s="98"/>
      <c r="D96" s="96">
        <v>499.4</v>
      </c>
      <c r="E96" s="53"/>
      <c r="F96" s="53" t="e">
        <f>D97-#REF!</f>
        <v>#REF!</v>
      </c>
    </row>
    <row r="97" spans="1:6" ht="15.75" hidden="1">
      <c r="A97" s="99">
        <v>12</v>
      </c>
      <c r="B97" s="98" t="s">
        <v>300</v>
      </c>
      <c r="C97" s="98"/>
      <c r="D97" s="12" t="e">
        <f>ROUND(D95/D96,2)</f>
        <v>#REF!</v>
      </c>
      <c r="E97" s="53"/>
      <c r="F97" s="53" t="e">
        <f>D98-#REF!</f>
        <v>#REF!</v>
      </c>
    </row>
    <row r="98" spans="1:6" ht="15.75" hidden="1">
      <c r="A98" s="99"/>
      <c r="B98" s="100" t="s">
        <v>301</v>
      </c>
      <c r="C98" s="100"/>
      <c r="D98" s="12" t="e">
        <f>ROUND(D97*1.18,2)</f>
        <v>#REF!</v>
      </c>
      <c r="E98" s="101"/>
      <c r="F98" s="53" t="e">
        <f>D99-#REF!</f>
        <v>#REF!</v>
      </c>
    </row>
    <row r="99" spans="1:6" ht="32.25" hidden="1" thickBot="1">
      <c r="A99" s="102"/>
      <c r="B99" s="103" t="s">
        <v>302</v>
      </c>
      <c r="C99" s="103"/>
      <c r="D99" s="12">
        <v>31.51</v>
      </c>
      <c r="E99" s="104"/>
      <c r="F99" s="53" t="e">
        <f>D100-#REF!</f>
        <v>#REF!</v>
      </c>
    </row>
    <row r="100" spans="2:4" ht="16.5" hidden="1" thickBot="1">
      <c r="B100" s="105" t="s">
        <v>303</v>
      </c>
      <c r="C100" s="103"/>
      <c r="D100" s="12"/>
    </row>
    <row r="102" spans="2:6" ht="12.75">
      <c r="B102" s="75" t="s">
        <v>304</v>
      </c>
      <c r="C102" s="75"/>
      <c r="D102" s="75"/>
      <c r="E102" s="75"/>
      <c r="F102" s="75"/>
    </row>
    <row r="103" spans="2:6" ht="12.75">
      <c r="B103" s="75"/>
      <c r="C103" s="75"/>
      <c r="D103" s="75"/>
      <c r="E103" s="75"/>
      <c r="F103" s="75"/>
    </row>
    <row r="107" spans="5:6" ht="12.75">
      <c r="E107" s="106"/>
      <c r="F107" s="106"/>
    </row>
  </sheetData>
  <sheetProtection/>
  <mergeCells count="15">
    <mergeCell ref="A9:A10"/>
    <mergeCell ref="B9:B10"/>
    <mergeCell ref="C9:C10"/>
    <mergeCell ref="D9:D10"/>
    <mergeCell ref="K5:O5"/>
    <mergeCell ref="K6:O6"/>
    <mergeCell ref="K7:O7"/>
    <mergeCell ref="E9:E10"/>
    <mergeCell ref="F9:F10"/>
    <mergeCell ref="A1:F1"/>
    <mergeCell ref="A2:F2"/>
    <mergeCell ref="A3:F3"/>
    <mergeCell ref="A5:F5"/>
    <mergeCell ref="A6:F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Layout" zoomScaleSheetLayoutView="80" workbookViewId="0" topLeftCell="A1">
      <selection activeCell="D36" sqref="D36"/>
    </sheetView>
  </sheetViews>
  <sheetFormatPr defaultColWidth="39.8515625" defaultRowHeight="15"/>
  <cols>
    <col min="1" max="1" width="6.140625" style="5" customWidth="1"/>
    <col min="2" max="2" width="36.57421875" style="5" customWidth="1"/>
    <col min="3" max="3" width="14.00390625" style="5" customWidth="1"/>
    <col min="4" max="4" width="14.421875" style="5" customWidth="1"/>
    <col min="5" max="5" width="15.00390625" style="5" customWidth="1"/>
    <col min="6" max="16384" width="39.8515625" style="5" customWidth="1"/>
  </cols>
  <sheetData>
    <row r="1" spans="1:5" ht="18.75">
      <c r="A1" s="146" t="s">
        <v>313</v>
      </c>
      <c r="B1" s="146"/>
      <c r="C1" s="146"/>
      <c r="D1" s="146"/>
      <c r="E1" s="146"/>
    </row>
    <row r="2" spans="1:5" ht="18.75">
      <c r="A2" s="146" t="s">
        <v>312</v>
      </c>
      <c r="B2" s="146"/>
      <c r="C2" s="146"/>
      <c r="D2" s="146"/>
      <c r="E2" s="146"/>
    </row>
    <row r="3" spans="1:5" ht="18.75" customHeight="1">
      <c r="A3" s="146" t="s">
        <v>385</v>
      </c>
      <c r="B3" s="146"/>
      <c r="C3" s="146"/>
      <c r="D3" s="146"/>
      <c r="E3" s="146"/>
    </row>
    <row r="4" spans="1:5" ht="18.75">
      <c r="A4" s="3"/>
      <c r="B4" s="3"/>
      <c r="C4" s="4"/>
      <c r="D4" s="4"/>
      <c r="E4" s="4"/>
    </row>
    <row r="5" spans="1:6" ht="20.25" customHeight="1">
      <c r="A5" s="147" t="s">
        <v>175</v>
      </c>
      <c r="B5" s="147"/>
      <c r="C5" s="147"/>
      <c r="D5" s="147"/>
      <c r="E5" s="147"/>
      <c r="F5" s="6"/>
    </row>
    <row r="6" spans="1:8" ht="18.75">
      <c r="A6" s="148" t="str">
        <f>'прил 1 вода'!A6:E6</f>
        <v>общества с ограниченной ответственностью «Жилпрогресс»</v>
      </c>
      <c r="B6" s="148"/>
      <c r="C6" s="148"/>
      <c r="D6" s="148"/>
      <c r="E6" s="148"/>
      <c r="F6" s="7"/>
      <c r="G6" s="7"/>
      <c r="H6" s="7"/>
    </row>
    <row r="7" spans="1:6" ht="18.75">
      <c r="A7" s="149" t="str">
        <f>'прил 1 вода'!A7:E7</f>
        <v>(Манский район, п. Первоманск, ИНН 2465209048)</v>
      </c>
      <c r="B7" s="149"/>
      <c r="C7" s="149"/>
      <c r="D7" s="149"/>
      <c r="E7" s="149"/>
      <c r="F7" s="8"/>
    </row>
    <row r="8" ht="18.75">
      <c r="C8" s="9"/>
    </row>
    <row r="9" spans="1:5" ht="15" customHeight="1">
      <c r="A9" s="155" t="s">
        <v>0</v>
      </c>
      <c r="B9" s="155" t="s">
        <v>59</v>
      </c>
      <c r="C9" s="155" t="s">
        <v>60</v>
      </c>
      <c r="D9" s="155" t="s">
        <v>173</v>
      </c>
      <c r="E9" s="155"/>
    </row>
    <row r="10" spans="1:5" ht="18" customHeight="1">
      <c r="A10" s="155"/>
      <c r="B10" s="155"/>
      <c r="C10" s="155"/>
      <c r="D10" s="155" t="s">
        <v>359</v>
      </c>
      <c r="E10" s="155" t="s">
        <v>360</v>
      </c>
    </row>
    <row r="11" spans="1:5" ht="18" customHeight="1">
      <c r="A11" s="155"/>
      <c r="B11" s="155"/>
      <c r="C11" s="155"/>
      <c r="D11" s="155"/>
      <c r="E11" s="155"/>
    </row>
    <row r="12" spans="1:5" ht="15.75">
      <c r="A12" s="130">
        <v>1</v>
      </c>
      <c r="B12" s="130">
        <v>2</v>
      </c>
      <c r="C12" s="130">
        <v>3</v>
      </c>
      <c r="D12" s="130">
        <v>4</v>
      </c>
      <c r="E12" s="130">
        <v>5</v>
      </c>
    </row>
    <row r="13" spans="1:5" ht="31.5">
      <c r="A13" s="130">
        <v>1</v>
      </c>
      <c r="B13" s="131" t="s">
        <v>324</v>
      </c>
      <c r="C13" s="130" t="s">
        <v>163</v>
      </c>
      <c r="D13" s="134">
        <v>6.5</v>
      </c>
      <c r="E13" s="134">
        <f>D13</f>
        <v>6.5</v>
      </c>
    </row>
    <row r="14" spans="1:5" ht="31.5">
      <c r="A14" s="130">
        <v>2</v>
      </c>
      <c r="B14" s="131" t="s">
        <v>325</v>
      </c>
      <c r="C14" s="130" t="s">
        <v>180</v>
      </c>
      <c r="D14" s="134">
        <v>1</v>
      </c>
      <c r="E14" s="134">
        <f aca="true" t="shared" si="0" ref="E14:E32">D14</f>
        <v>1</v>
      </c>
    </row>
    <row r="15" spans="1:5" ht="31.5">
      <c r="A15" s="130">
        <v>3</v>
      </c>
      <c r="B15" s="132" t="s">
        <v>361</v>
      </c>
      <c r="C15" s="121" t="s">
        <v>184</v>
      </c>
      <c r="D15" s="134">
        <v>0.2</v>
      </c>
      <c r="E15" s="134">
        <f t="shared" si="0"/>
        <v>0.2</v>
      </c>
    </row>
    <row r="16" spans="1:5" ht="15.75">
      <c r="A16" s="130">
        <v>4</v>
      </c>
      <c r="B16" s="132" t="s">
        <v>326</v>
      </c>
      <c r="C16" s="130" t="s">
        <v>180</v>
      </c>
      <c r="D16" s="134">
        <v>0</v>
      </c>
      <c r="E16" s="134">
        <f t="shared" si="0"/>
        <v>0</v>
      </c>
    </row>
    <row r="17" spans="1:5" ht="33" customHeight="1">
      <c r="A17" s="130">
        <v>5</v>
      </c>
      <c r="B17" s="132" t="s">
        <v>362</v>
      </c>
      <c r="C17" s="121" t="s">
        <v>184</v>
      </c>
      <c r="D17" s="134">
        <v>0</v>
      </c>
      <c r="E17" s="134">
        <f t="shared" si="0"/>
        <v>0</v>
      </c>
    </row>
    <row r="18" spans="1:5" ht="31.5">
      <c r="A18" s="130">
        <v>6</v>
      </c>
      <c r="B18" s="132" t="s">
        <v>363</v>
      </c>
      <c r="C18" s="121" t="s">
        <v>184</v>
      </c>
      <c r="D18" s="134">
        <v>0</v>
      </c>
      <c r="E18" s="134">
        <f t="shared" si="0"/>
        <v>0</v>
      </c>
    </row>
    <row r="19" spans="1:5" ht="15.75">
      <c r="A19" s="130">
        <v>7</v>
      </c>
      <c r="B19" s="133" t="s">
        <v>364</v>
      </c>
      <c r="C19" s="130" t="s">
        <v>75</v>
      </c>
      <c r="D19" s="134">
        <f>D20+D21+D22+D23</f>
        <v>57.47</v>
      </c>
      <c r="E19" s="134">
        <f t="shared" si="0"/>
        <v>57.47</v>
      </c>
    </row>
    <row r="20" spans="1:5" ht="15.75">
      <c r="A20" s="130" t="s">
        <v>43</v>
      </c>
      <c r="B20" s="133" t="s">
        <v>327</v>
      </c>
      <c r="C20" s="130" t="s">
        <v>75</v>
      </c>
      <c r="D20" s="134">
        <v>51.11</v>
      </c>
      <c r="E20" s="134">
        <f t="shared" si="0"/>
        <v>51.11</v>
      </c>
    </row>
    <row r="21" spans="1:5" ht="15.75">
      <c r="A21" s="130" t="s">
        <v>44</v>
      </c>
      <c r="B21" s="133" t="s">
        <v>365</v>
      </c>
      <c r="C21" s="130" t="s">
        <v>75</v>
      </c>
      <c r="D21" s="134">
        <v>0</v>
      </c>
      <c r="E21" s="134">
        <f t="shared" si="0"/>
        <v>0</v>
      </c>
    </row>
    <row r="22" spans="1:5" ht="15.75">
      <c r="A22" s="130" t="s">
        <v>366</v>
      </c>
      <c r="B22" s="133" t="s">
        <v>328</v>
      </c>
      <c r="C22" s="130" t="s">
        <v>75</v>
      </c>
      <c r="D22" s="134">
        <v>6.12</v>
      </c>
      <c r="E22" s="134">
        <f t="shared" si="0"/>
        <v>6.12</v>
      </c>
    </row>
    <row r="23" spans="1:5" ht="15.75">
      <c r="A23" s="130" t="s">
        <v>367</v>
      </c>
      <c r="B23" s="133" t="s">
        <v>368</v>
      </c>
      <c r="C23" s="130" t="s">
        <v>75</v>
      </c>
      <c r="D23" s="134">
        <v>0.24</v>
      </c>
      <c r="E23" s="134">
        <f t="shared" si="0"/>
        <v>0.24</v>
      </c>
    </row>
    <row r="24" spans="1:5" ht="15.75">
      <c r="A24" s="135" t="s">
        <v>369</v>
      </c>
      <c r="B24" s="133" t="s">
        <v>370</v>
      </c>
      <c r="C24" s="130" t="s">
        <v>75</v>
      </c>
      <c r="D24" s="134">
        <v>0</v>
      </c>
      <c r="E24" s="134">
        <f t="shared" si="0"/>
        <v>0</v>
      </c>
    </row>
    <row r="25" spans="1:5" ht="31.5">
      <c r="A25" s="135" t="s">
        <v>371</v>
      </c>
      <c r="B25" s="133" t="s">
        <v>329</v>
      </c>
      <c r="C25" s="130" t="s">
        <v>75</v>
      </c>
      <c r="D25" s="134">
        <v>0</v>
      </c>
      <c r="E25" s="134">
        <f t="shared" si="0"/>
        <v>0</v>
      </c>
    </row>
    <row r="26" spans="1:5" ht="31.5">
      <c r="A26" s="136">
        <v>9</v>
      </c>
      <c r="B26" s="133" t="s">
        <v>372</v>
      </c>
      <c r="C26" s="130" t="s">
        <v>75</v>
      </c>
      <c r="D26" s="134">
        <v>0</v>
      </c>
      <c r="E26" s="134">
        <f t="shared" si="0"/>
        <v>0</v>
      </c>
    </row>
    <row r="27" spans="1:5" ht="31.5">
      <c r="A27" s="136" t="s">
        <v>373</v>
      </c>
      <c r="B27" s="133" t="s">
        <v>374</v>
      </c>
      <c r="C27" s="130" t="s">
        <v>75</v>
      </c>
      <c r="D27" s="134">
        <f>D19</f>
        <v>57.47</v>
      </c>
      <c r="E27" s="134">
        <f t="shared" si="0"/>
        <v>57.47</v>
      </c>
    </row>
    <row r="28" spans="1:5" ht="15.75">
      <c r="A28" s="130">
        <v>11</v>
      </c>
      <c r="B28" s="133" t="s">
        <v>77</v>
      </c>
      <c r="C28" s="130" t="s">
        <v>78</v>
      </c>
      <c r="D28" s="134">
        <v>8.21</v>
      </c>
      <c r="E28" s="134">
        <f t="shared" si="0"/>
        <v>8.21</v>
      </c>
    </row>
    <row r="29" spans="1:5" ht="59.25">
      <c r="A29" s="130">
        <v>12</v>
      </c>
      <c r="B29" s="133" t="s">
        <v>375</v>
      </c>
      <c r="C29" s="130"/>
      <c r="D29" s="134">
        <v>0</v>
      </c>
      <c r="E29" s="134">
        <f t="shared" si="0"/>
        <v>0</v>
      </c>
    </row>
    <row r="30" spans="1:5" ht="15.75">
      <c r="A30" s="130" t="s">
        <v>318</v>
      </c>
      <c r="B30" s="133" t="s">
        <v>376</v>
      </c>
      <c r="C30" s="123" t="s">
        <v>190</v>
      </c>
      <c r="D30" s="134">
        <f>D28/D19</f>
        <v>0.14285714285714288</v>
      </c>
      <c r="E30" s="134">
        <f t="shared" si="0"/>
        <v>0.14285714285714288</v>
      </c>
    </row>
    <row r="31" spans="1:5" ht="15" customHeight="1" hidden="1">
      <c r="A31" s="130" t="s">
        <v>319</v>
      </c>
      <c r="B31" s="133" t="s">
        <v>377</v>
      </c>
      <c r="C31" s="123" t="s">
        <v>190</v>
      </c>
      <c r="D31" s="134"/>
      <c r="E31" s="134">
        <f t="shared" si="0"/>
        <v>0</v>
      </c>
    </row>
    <row r="32" spans="1:5" ht="15.75" customHeight="1" hidden="1">
      <c r="A32" s="130">
        <v>13</v>
      </c>
      <c r="B32" s="122" t="s">
        <v>351</v>
      </c>
      <c r="C32" s="122" t="s">
        <v>191</v>
      </c>
      <c r="D32" s="134"/>
      <c r="E32" s="134">
        <f t="shared" si="0"/>
        <v>0</v>
      </c>
    </row>
    <row r="33" spans="1:5" ht="15.75" hidden="1">
      <c r="A33" s="137" t="s">
        <v>341</v>
      </c>
      <c r="B33" s="138" t="s">
        <v>378</v>
      </c>
      <c r="C33" s="130"/>
      <c r="D33" s="134">
        <v>0.0049</v>
      </c>
      <c r="E33" s="134">
        <v>0.0049</v>
      </c>
    </row>
    <row r="34" spans="1:5" ht="15.75" hidden="1">
      <c r="A34" s="130" t="s">
        <v>344</v>
      </c>
      <c r="B34" s="138" t="s">
        <v>379</v>
      </c>
      <c r="C34" s="130"/>
      <c r="D34" s="134">
        <v>0.0208</v>
      </c>
      <c r="E34" s="134">
        <v>0.0208</v>
      </c>
    </row>
    <row r="35" spans="1:5" ht="15.75" hidden="1">
      <c r="A35" s="130" t="s">
        <v>345</v>
      </c>
      <c r="B35" s="138" t="s">
        <v>380</v>
      </c>
      <c r="C35" s="130"/>
      <c r="D35" s="134">
        <v>0.0038</v>
      </c>
      <c r="E35" s="134">
        <v>0.0038</v>
      </c>
    </row>
    <row r="36" spans="1:5" ht="15.75">
      <c r="A36" s="130">
        <v>13</v>
      </c>
      <c r="B36" s="13" t="s">
        <v>164</v>
      </c>
      <c r="C36" s="14" t="s">
        <v>62</v>
      </c>
      <c r="D36" s="139"/>
      <c r="E36" s="127">
        <v>105.6</v>
      </c>
    </row>
    <row r="37" spans="1:5" ht="31.5">
      <c r="A37" s="130">
        <v>14</v>
      </c>
      <c r="B37" s="120" t="s">
        <v>355</v>
      </c>
      <c r="C37" s="120"/>
      <c r="D37" s="139"/>
      <c r="E37" s="127"/>
    </row>
    <row r="38" spans="1:5" ht="15.75">
      <c r="A38" s="137" t="s">
        <v>391</v>
      </c>
      <c r="B38" s="120" t="s">
        <v>192</v>
      </c>
      <c r="C38" s="121" t="s">
        <v>62</v>
      </c>
      <c r="D38" s="139"/>
      <c r="E38" s="127">
        <v>107.3</v>
      </c>
    </row>
    <row r="39" spans="1:5" ht="15.75" hidden="1">
      <c r="A39" s="130" t="s">
        <v>321</v>
      </c>
      <c r="B39" s="120" t="s">
        <v>193</v>
      </c>
      <c r="C39" s="121" t="s">
        <v>62</v>
      </c>
      <c r="D39" s="139"/>
      <c r="E39" s="127">
        <v>107.3</v>
      </c>
    </row>
    <row r="40" spans="1:5" ht="15.75" hidden="1">
      <c r="A40" s="130" t="s">
        <v>322</v>
      </c>
      <c r="B40" s="120" t="s">
        <v>194</v>
      </c>
      <c r="C40" s="121" t="s">
        <v>62</v>
      </c>
      <c r="D40" s="139"/>
      <c r="E40" s="127">
        <v>105.4</v>
      </c>
    </row>
    <row r="41" spans="1:5" ht="15.75">
      <c r="A41" s="144" t="s">
        <v>392</v>
      </c>
      <c r="B41" s="120" t="s">
        <v>195</v>
      </c>
      <c r="C41" s="121" t="s">
        <v>62</v>
      </c>
      <c r="D41" s="139"/>
      <c r="E41" s="127">
        <v>103</v>
      </c>
    </row>
    <row r="42" spans="1:5" ht="15.75" hidden="1">
      <c r="A42" s="130" t="s">
        <v>323</v>
      </c>
      <c r="B42" s="120" t="s">
        <v>196</v>
      </c>
      <c r="C42" s="121" t="s">
        <v>62</v>
      </c>
      <c r="D42" s="139"/>
      <c r="E42" s="127">
        <v>99.8</v>
      </c>
    </row>
  </sheetData>
  <sheetProtection/>
  <mergeCells count="12">
    <mergeCell ref="A9:A11"/>
    <mergeCell ref="B9:B11"/>
    <mergeCell ref="C9:C11"/>
    <mergeCell ref="D9:E9"/>
    <mergeCell ref="D10:D11"/>
    <mergeCell ref="E10:E11"/>
    <mergeCell ref="A7:E7"/>
    <mergeCell ref="A1:E1"/>
    <mergeCell ref="A2:E2"/>
    <mergeCell ref="A3:E3"/>
    <mergeCell ref="A5:E5"/>
    <mergeCell ref="A6:E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C74" sqref="C74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6" t="s">
        <v>381</v>
      </c>
      <c r="B1" s="146"/>
      <c r="C1" s="146"/>
      <c r="D1" s="146"/>
      <c r="E1" s="146"/>
    </row>
    <row r="2" spans="1:5" ht="18.75">
      <c r="A2" s="146" t="s">
        <v>312</v>
      </c>
      <c r="B2" s="146"/>
      <c r="C2" s="146"/>
      <c r="D2" s="146"/>
      <c r="E2" s="146"/>
    </row>
    <row r="3" spans="1:5" ht="18.75">
      <c r="A3" s="146" t="str">
        <f>'прил 1 вода'!A3:E3</f>
        <v>                                                                                          по делу № 133-13в</v>
      </c>
      <c r="B3" s="146"/>
      <c r="C3" s="146"/>
      <c r="D3" s="146"/>
      <c r="E3" s="146"/>
    </row>
    <row r="4" spans="1:4" ht="18.75">
      <c r="A4" s="17"/>
      <c r="B4" s="17"/>
      <c r="C4" s="18"/>
      <c r="D4" s="18"/>
    </row>
    <row r="5" spans="1:7" ht="18.75" customHeight="1">
      <c r="A5" s="157" t="s">
        <v>307</v>
      </c>
      <c r="B5" s="157"/>
      <c r="C5" s="157"/>
      <c r="D5" s="157"/>
      <c r="E5" s="157"/>
      <c r="G5" s="6"/>
    </row>
    <row r="6" spans="1:7" ht="18.75">
      <c r="A6" s="157" t="str">
        <f>'прил 1 сток'!A6:E6</f>
        <v>общества с ограниченной ответственностью «Жилпрогресс»</v>
      </c>
      <c r="B6" s="157"/>
      <c r="C6" s="157"/>
      <c r="D6" s="157"/>
      <c r="E6" s="157"/>
      <c r="G6" s="6"/>
    </row>
    <row r="7" spans="1:5" ht="17.25" customHeight="1">
      <c r="A7" s="158" t="str">
        <f>'прил 1 сток'!A7:E7</f>
        <v>(Манский район, п. Первоманск, ИНН 2465209048)</v>
      </c>
      <c r="B7" s="158"/>
      <c r="C7" s="158"/>
      <c r="D7" s="158"/>
      <c r="E7" s="158"/>
    </row>
    <row r="8" ht="16.5" customHeight="1">
      <c r="E8" s="19" t="s">
        <v>197</v>
      </c>
    </row>
    <row r="9" spans="1:5" ht="17.25" customHeight="1">
      <c r="A9" s="156" t="s">
        <v>0</v>
      </c>
      <c r="B9" s="156" t="s">
        <v>1</v>
      </c>
      <c r="C9" s="156" t="s">
        <v>173</v>
      </c>
      <c r="D9" s="156"/>
      <c r="E9" s="156"/>
    </row>
    <row r="10" spans="1:5" ht="67.5" customHeight="1">
      <c r="A10" s="156"/>
      <c r="B10" s="156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2242.06</v>
      </c>
      <c r="D12" s="143">
        <f>C12</f>
        <v>2242.06</v>
      </c>
      <c r="E12" s="25">
        <f>C12-D12</f>
        <v>0</v>
      </c>
    </row>
    <row r="13" spans="1:5" ht="31.5" hidden="1">
      <c r="A13" s="1" t="s">
        <v>3</v>
      </c>
      <c r="B13" s="2" t="s">
        <v>198</v>
      </c>
      <c r="C13" s="26"/>
      <c r="D13" s="143">
        <f aca="true" t="shared" si="0" ref="D13:D76">C13</f>
        <v>0</v>
      </c>
      <c r="E13" s="25">
        <f aca="true" t="shared" si="1" ref="E13:E76">C13-D13</f>
        <v>0</v>
      </c>
    </row>
    <row r="14" spans="1:5" ht="31.5" hidden="1">
      <c r="A14" s="1" t="s">
        <v>199</v>
      </c>
      <c r="B14" s="2" t="str">
        <f>'[2]реагенты'!G13</f>
        <v>Препарат овицидный "Пуролат-Бингси", тыс. руб./кг.</v>
      </c>
      <c r="C14" s="26"/>
      <c r="D14" s="143">
        <f t="shared" si="0"/>
        <v>0</v>
      </c>
      <c r="E14" s="25">
        <f t="shared" si="1"/>
        <v>0</v>
      </c>
    </row>
    <row r="15" spans="1:5" ht="31.5" hidden="1">
      <c r="A15" s="1" t="s">
        <v>200</v>
      </c>
      <c r="B15" s="2" t="s">
        <v>201</v>
      </c>
      <c r="C15" s="26"/>
      <c r="D15" s="143">
        <f t="shared" si="0"/>
        <v>0</v>
      </c>
      <c r="E15" s="25">
        <f t="shared" si="1"/>
        <v>0</v>
      </c>
    </row>
    <row r="16" spans="1:5" ht="15.75" hidden="1">
      <c r="A16" s="1" t="s">
        <v>202</v>
      </c>
      <c r="B16" s="2" t="str">
        <f>'[2]реагенты'!G14</f>
        <v>Сульфат алюминия, тыс. руб./кг.</v>
      </c>
      <c r="C16" s="26"/>
      <c r="D16" s="143">
        <f t="shared" si="0"/>
        <v>0</v>
      </c>
      <c r="E16" s="25">
        <f t="shared" si="1"/>
        <v>0</v>
      </c>
    </row>
    <row r="17" spans="1:5" ht="15.75" hidden="1">
      <c r="A17" s="1" t="s">
        <v>203</v>
      </c>
      <c r="B17" s="2" t="s">
        <v>204</v>
      </c>
      <c r="C17" s="26"/>
      <c r="D17" s="143">
        <f t="shared" si="0"/>
        <v>0</v>
      </c>
      <c r="E17" s="25">
        <f t="shared" si="1"/>
        <v>0</v>
      </c>
    </row>
    <row r="18" spans="1:5" ht="31.5" hidden="1">
      <c r="A18" s="1" t="s">
        <v>205</v>
      </c>
      <c r="B18" s="2" t="str">
        <f>'[2]реагенты'!G15</f>
        <v>Сода кальцинированная, тыс. руб./кг.</v>
      </c>
      <c r="C18" s="26"/>
      <c r="D18" s="143">
        <f t="shared" si="0"/>
        <v>0</v>
      </c>
      <c r="E18" s="25">
        <f t="shared" si="1"/>
        <v>0</v>
      </c>
    </row>
    <row r="19" spans="1:5" ht="15.75" hidden="1">
      <c r="A19" s="1" t="s">
        <v>206</v>
      </c>
      <c r="B19" s="2" t="s">
        <v>207</v>
      </c>
      <c r="C19" s="26"/>
      <c r="D19" s="143">
        <f t="shared" si="0"/>
        <v>0</v>
      </c>
      <c r="E19" s="25">
        <f t="shared" si="1"/>
        <v>0</v>
      </c>
    </row>
    <row r="20" spans="1:5" ht="15.75" hidden="1">
      <c r="A20" s="1" t="s">
        <v>208</v>
      </c>
      <c r="B20" s="2" t="str">
        <f>'[2]реагенты'!G16</f>
        <v>Полиакриламид, тыс. руб./кг.</v>
      </c>
      <c r="C20" s="26"/>
      <c r="D20" s="143">
        <f t="shared" si="0"/>
        <v>0</v>
      </c>
      <c r="E20" s="25">
        <f t="shared" si="1"/>
        <v>0</v>
      </c>
    </row>
    <row r="21" spans="1:5" ht="15.75" hidden="1">
      <c r="A21" s="1" t="s">
        <v>209</v>
      </c>
      <c r="B21" s="2" t="s">
        <v>210</v>
      </c>
      <c r="C21" s="26"/>
      <c r="D21" s="143">
        <f t="shared" si="0"/>
        <v>0</v>
      </c>
      <c r="E21" s="25">
        <f t="shared" si="1"/>
        <v>0</v>
      </c>
    </row>
    <row r="22" spans="1:5" ht="15.75" hidden="1">
      <c r="A22" s="1" t="s">
        <v>211</v>
      </c>
      <c r="B22" s="2" t="str">
        <f>'[2]реагенты'!G17</f>
        <v>Гипохлорид натрия, тыс. руб./кг.</v>
      </c>
      <c r="C22" s="26"/>
      <c r="D22" s="143">
        <f t="shared" si="0"/>
        <v>0</v>
      </c>
      <c r="E22" s="25">
        <f t="shared" si="1"/>
        <v>0</v>
      </c>
    </row>
    <row r="23" spans="1:5" ht="15.75" hidden="1">
      <c r="A23" s="1" t="s">
        <v>212</v>
      </c>
      <c r="B23" s="2" t="s">
        <v>213</v>
      </c>
      <c r="C23" s="26"/>
      <c r="D23" s="143">
        <f t="shared" si="0"/>
        <v>0</v>
      </c>
      <c r="E23" s="25">
        <f t="shared" si="1"/>
        <v>0</v>
      </c>
    </row>
    <row r="24" spans="1:5" ht="31.5" hidden="1">
      <c r="A24" s="1" t="s">
        <v>214</v>
      </c>
      <c r="B24" s="2" t="s">
        <v>215</v>
      </c>
      <c r="C24" s="26"/>
      <c r="D24" s="143">
        <f t="shared" si="0"/>
        <v>0</v>
      </c>
      <c r="E24" s="25">
        <f t="shared" si="1"/>
        <v>0</v>
      </c>
    </row>
    <row r="25" spans="1:5" ht="15.75" hidden="1">
      <c r="A25" s="1" t="s">
        <v>216</v>
      </c>
      <c r="B25" s="2" t="s">
        <v>217</v>
      </c>
      <c r="C25" s="26"/>
      <c r="D25" s="143">
        <f t="shared" si="0"/>
        <v>0</v>
      </c>
      <c r="E25" s="25">
        <f t="shared" si="1"/>
        <v>0</v>
      </c>
    </row>
    <row r="26" spans="1:5" ht="31.5" hidden="1">
      <c r="A26" s="1" t="s">
        <v>4</v>
      </c>
      <c r="B26" s="2" t="s">
        <v>218</v>
      </c>
      <c r="C26" s="26"/>
      <c r="D26" s="143">
        <f t="shared" si="0"/>
        <v>0</v>
      </c>
      <c r="E26" s="25">
        <f t="shared" si="1"/>
        <v>0</v>
      </c>
    </row>
    <row r="27" spans="1:5" ht="15.75" hidden="1">
      <c r="A27" s="1" t="s">
        <v>5</v>
      </c>
      <c r="B27" s="2" t="s">
        <v>219</v>
      </c>
      <c r="C27" s="26"/>
      <c r="D27" s="143">
        <f t="shared" si="0"/>
        <v>0</v>
      </c>
      <c r="E27" s="25">
        <f t="shared" si="1"/>
        <v>0</v>
      </c>
    </row>
    <row r="28" spans="1:5" ht="15.75" hidden="1">
      <c r="A28" s="1" t="s">
        <v>6</v>
      </c>
      <c r="B28" s="2" t="s">
        <v>220</v>
      </c>
      <c r="C28" s="27"/>
      <c r="D28" s="143">
        <f t="shared" si="0"/>
        <v>0</v>
      </c>
      <c r="E28" s="25">
        <f t="shared" si="1"/>
        <v>0</v>
      </c>
    </row>
    <row r="29" spans="1:5" ht="15.75" hidden="1">
      <c r="A29" s="1" t="s">
        <v>7</v>
      </c>
      <c r="B29" s="28" t="s">
        <v>221</v>
      </c>
      <c r="C29" s="29"/>
      <c r="D29" s="143">
        <f t="shared" si="0"/>
        <v>0</v>
      </c>
      <c r="E29" s="25">
        <f t="shared" si="1"/>
        <v>0</v>
      </c>
    </row>
    <row r="30" spans="1:5" ht="15.75" hidden="1">
      <c r="A30" s="1" t="s">
        <v>8</v>
      </c>
      <c r="B30" s="28" t="s">
        <v>222</v>
      </c>
      <c r="C30" s="29"/>
      <c r="D30" s="143">
        <f t="shared" si="0"/>
        <v>0</v>
      </c>
      <c r="E30" s="25">
        <f t="shared" si="1"/>
        <v>0</v>
      </c>
    </row>
    <row r="31" spans="1:5" ht="31.5" hidden="1">
      <c r="A31" s="1" t="s">
        <v>223</v>
      </c>
      <c r="B31" s="2" t="s">
        <v>224</v>
      </c>
      <c r="C31" s="30"/>
      <c r="D31" s="143">
        <f t="shared" si="0"/>
        <v>0</v>
      </c>
      <c r="E31" s="25">
        <f t="shared" si="1"/>
        <v>0</v>
      </c>
    </row>
    <row r="32" spans="1:5" ht="47.25" hidden="1">
      <c r="A32" s="1" t="s">
        <v>225</v>
      </c>
      <c r="B32" s="28" t="s">
        <v>226</v>
      </c>
      <c r="C32" s="30"/>
      <c r="D32" s="143">
        <f t="shared" si="0"/>
        <v>0</v>
      </c>
      <c r="E32" s="25">
        <f t="shared" si="1"/>
        <v>0</v>
      </c>
    </row>
    <row r="33" spans="1:5" ht="31.5" hidden="1">
      <c r="A33" s="1" t="s">
        <v>227</v>
      </c>
      <c r="B33" s="2" t="s">
        <v>224</v>
      </c>
      <c r="C33" s="30"/>
      <c r="D33" s="143">
        <f t="shared" si="0"/>
        <v>0</v>
      </c>
      <c r="E33" s="25">
        <f t="shared" si="1"/>
        <v>0</v>
      </c>
    </row>
    <row r="34" spans="1:5" ht="47.25" hidden="1">
      <c r="A34" s="1" t="s">
        <v>228</v>
      </c>
      <c r="B34" s="28" t="s">
        <v>229</v>
      </c>
      <c r="C34" s="30"/>
      <c r="D34" s="143">
        <f t="shared" si="0"/>
        <v>0</v>
      </c>
      <c r="E34" s="25">
        <f t="shared" si="1"/>
        <v>0</v>
      </c>
    </row>
    <row r="35" spans="1:5" ht="15.75" hidden="1">
      <c r="A35" s="1" t="s">
        <v>9</v>
      </c>
      <c r="B35" s="28" t="s">
        <v>230</v>
      </c>
      <c r="C35" s="26"/>
      <c r="D35" s="143">
        <f t="shared" si="0"/>
        <v>0</v>
      </c>
      <c r="E35" s="25">
        <f t="shared" si="1"/>
        <v>0</v>
      </c>
    </row>
    <row r="36" spans="1:5" ht="47.25" hidden="1">
      <c r="A36" s="1" t="s">
        <v>12</v>
      </c>
      <c r="B36" s="2" t="s">
        <v>231</v>
      </c>
      <c r="C36" s="26"/>
      <c r="D36" s="143">
        <f t="shared" si="0"/>
        <v>0</v>
      </c>
      <c r="E36" s="25">
        <f t="shared" si="1"/>
        <v>0</v>
      </c>
    </row>
    <row r="37" spans="1:5" ht="31.5" hidden="1">
      <c r="A37" s="1" t="s">
        <v>13</v>
      </c>
      <c r="B37" s="2" t="s">
        <v>232</v>
      </c>
      <c r="C37" s="26"/>
      <c r="D37" s="143">
        <f t="shared" si="0"/>
        <v>0</v>
      </c>
      <c r="E37" s="25">
        <f t="shared" si="1"/>
        <v>0</v>
      </c>
    </row>
    <row r="38" spans="1:5" ht="15.75" hidden="1">
      <c r="A38" s="31" t="s">
        <v>93</v>
      </c>
      <c r="B38" s="32" t="s">
        <v>94</v>
      </c>
      <c r="C38" s="33"/>
      <c r="D38" s="143">
        <f t="shared" si="0"/>
        <v>0</v>
      </c>
      <c r="E38" s="25">
        <f t="shared" si="1"/>
        <v>0</v>
      </c>
    </row>
    <row r="39" spans="1:5" ht="31.5" hidden="1">
      <c r="A39" s="31" t="s">
        <v>95</v>
      </c>
      <c r="B39" s="32" t="s">
        <v>233</v>
      </c>
      <c r="C39" s="34"/>
      <c r="D39" s="143">
        <f t="shared" si="0"/>
        <v>0</v>
      </c>
      <c r="E39" s="25">
        <f t="shared" si="1"/>
        <v>0</v>
      </c>
    </row>
    <row r="40" spans="1:5" ht="31.5" hidden="1">
      <c r="A40" s="31" t="s">
        <v>96</v>
      </c>
      <c r="B40" s="32" t="s">
        <v>234</v>
      </c>
      <c r="C40" s="34"/>
      <c r="D40" s="143">
        <f t="shared" si="0"/>
        <v>0</v>
      </c>
      <c r="E40" s="25">
        <f t="shared" si="1"/>
        <v>0</v>
      </c>
    </row>
    <row r="41" spans="1:5" ht="15.75" hidden="1">
      <c r="A41" s="35" t="s">
        <v>97</v>
      </c>
      <c r="B41" s="32" t="s">
        <v>15</v>
      </c>
      <c r="C41" s="36"/>
      <c r="D41" s="143">
        <f t="shared" si="0"/>
        <v>0</v>
      </c>
      <c r="E41" s="25">
        <f t="shared" si="1"/>
        <v>0</v>
      </c>
    </row>
    <row r="42" spans="1:5" ht="31.5" hidden="1">
      <c r="A42" s="35" t="s">
        <v>235</v>
      </c>
      <c r="B42" s="32" t="s">
        <v>236</v>
      </c>
      <c r="C42" s="34"/>
      <c r="D42" s="143">
        <f t="shared" si="0"/>
        <v>0</v>
      </c>
      <c r="E42" s="25">
        <f t="shared" si="1"/>
        <v>0</v>
      </c>
    </row>
    <row r="43" spans="1:5" ht="47.25" hidden="1">
      <c r="A43" s="1" t="s">
        <v>16</v>
      </c>
      <c r="B43" s="2" t="s">
        <v>237</v>
      </c>
      <c r="C43" s="26"/>
      <c r="D43" s="143">
        <f t="shared" si="0"/>
        <v>0</v>
      </c>
      <c r="E43" s="25">
        <f t="shared" si="1"/>
        <v>0</v>
      </c>
    </row>
    <row r="44" spans="1:5" ht="15.75" hidden="1">
      <c r="A44" s="1" t="s">
        <v>100</v>
      </c>
      <c r="B44" s="2" t="s">
        <v>238</v>
      </c>
      <c r="C44" s="37"/>
      <c r="D44" s="143">
        <f t="shared" si="0"/>
        <v>0</v>
      </c>
      <c r="E44" s="25">
        <f t="shared" si="1"/>
        <v>0</v>
      </c>
    </row>
    <row r="45" spans="1:5" ht="31.5" hidden="1">
      <c r="A45" s="1" t="s">
        <v>18</v>
      </c>
      <c r="B45" s="2" t="s">
        <v>239</v>
      </c>
      <c r="C45" s="38"/>
      <c r="D45" s="143">
        <f t="shared" si="0"/>
        <v>0</v>
      </c>
      <c r="E45" s="25">
        <f t="shared" si="1"/>
        <v>0</v>
      </c>
    </row>
    <row r="46" spans="1:5" ht="15.75" hidden="1">
      <c r="A46" s="1" t="s">
        <v>22</v>
      </c>
      <c r="B46" s="2" t="s">
        <v>240</v>
      </c>
      <c r="C46" s="38"/>
      <c r="D46" s="143">
        <f t="shared" si="0"/>
        <v>0</v>
      </c>
      <c r="E46" s="25">
        <f t="shared" si="1"/>
        <v>0</v>
      </c>
    </row>
    <row r="47" spans="1:5" ht="15.75">
      <c r="A47" s="39">
        <v>2</v>
      </c>
      <c r="B47" s="40" t="s">
        <v>23</v>
      </c>
      <c r="C47" s="41">
        <v>1490.87</v>
      </c>
      <c r="D47" s="143">
        <f t="shared" si="0"/>
        <v>1490.87</v>
      </c>
      <c r="E47" s="25">
        <f t="shared" si="1"/>
        <v>0</v>
      </c>
    </row>
    <row r="48" spans="1:5" ht="15.75" hidden="1">
      <c r="A48" s="42" t="s">
        <v>24</v>
      </c>
      <c r="B48" s="28" t="s">
        <v>241</v>
      </c>
      <c r="C48" s="26"/>
      <c r="D48" s="143">
        <f t="shared" si="0"/>
        <v>0</v>
      </c>
      <c r="E48" s="25">
        <f t="shared" si="1"/>
        <v>0</v>
      </c>
    </row>
    <row r="49" spans="1:5" ht="31.5" hidden="1">
      <c r="A49" s="1" t="s">
        <v>27</v>
      </c>
      <c r="B49" s="2" t="s">
        <v>242</v>
      </c>
      <c r="C49" s="26"/>
      <c r="D49" s="143">
        <f t="shared" si="0"/>
        <v>0</v>
      </c>
      <c r="E49" s="25">
        <f t="shared" si="1"/>
        <v>0</v>
      </c>
    </row>
    <row r="50" spans="1:5" ht="15.75" hidden="1">
      <c r="A50" s="43" t="s">
        <v>28</v>
      </c>
      <c r="B50" s="32" t="s">
        <v>94</v>
      </c>
      <c r="C50" s="36"/>
      <c r="D50" s="143">
        <f t="shared" si="0"/>
        <v>0</v>
      </c>
      <c r="E50" s="25">
        <f t="shared" si="1"/>
        <v>0</v>
      </c>
    </row>
    <row r="51" spans="1:5" ht="15.75" hidden="1">
      <c r="A51" s="43" t="s">
        <v>243</v>
      </c>
      <c r="B51" s="32" t="s">
        <v>15</v>
      </c>
      <c r="C51" s="36"/>
      <c r="D51" s="143">
        <f t="shared" si="0"/>
        <v>0</v>
      </c>
      <c r="E51" s="25">
        <f t="shared" si="1"/>
        <v>0</v>
      </c>
    </row>
    <row r="52" spans="1:5" ht="31.5" hidden="1">
      <c r="A52" s="43" t="s">
        <v>244</v>
      </c>
      <c r="B52" s="32" t="s">
        <v>236</v>
      </c>
      <c r="C52" s="34"/>
      <c r="D52" s="143">
        <f t="shared" si="0"/>
        <v>0</v>
      </c>
      <c r="E52" s="25">
        <f t="shared" si="1"/>
        <v>0</v>
      </c>
    </row>
    <row r="53" spans="1:5" ht="31.5" hidden="1">
      <c r="A53" s="42" t="s">
        <v>29</v>
      </c>
      <c r="B53" s="2" t="s">
        <v>245</v>
      </c>
      <c r="C53" s="26"/>
      <c r="D53" s="143">
        <f t="shared" si="0"/>
        <v>0</v>
      </c>
      <c r="E53" s="25">
        <f t="shared" si="1"/>
        <v>0</v>
      </c>
    </row>
    <row r="54" spans="1:5" ht="15.75" hidden="1">
      <c r="A54" s="42" t="s">
        <v>30</v>
      </c>
      <c r="B54" s="28" t="s">
        <v>246</v>
      </c>
      <c r="C54" s="26"/>
      <c r="D54" s="143">
        <f t="shared" si="0"/>
        <v>0</v>
      </c>
      <c r="E54" s="25">
        <f t="shared" si="1"/>
        <v>0</v>
      </c>
    </row>
    <row r="55" spans="1:5" ht="15.75" hidden="1">
      <c r="A55" s="42" t="s">
        <v>32</v>
      </c>
      <c r="B55" s="28" t="s">
        <v>240</v>
      </c>
      <c r="C55" s="26"/>
      <c r="D55" s="143">
        <f t="shared" si="0"/>
        <v>0</v>
      </c>
      <c r="E55" s="25">
        <f t="shared" si="1"/>
        <v>0</v>
      </c>
    </row>
    <row r="56" spans="1:5" ht="15.75">
      <c r="A56" s="39">
        <v>3</v>
      </c>
      <c r="B56" s="40" t="s">
        <v>247</v>
      </c>
      <c r="C56" s="41">
        <v>1313.24</v>
      </c>
      <c r="D56" s="143">
        <f t="shared" si="0"/>
        <v>1313.24</v>
      </c>
      <c r="E56" s="25">
        <f t="shared" si="1"/>
        <v>0</v>
      </c>
    </row>
    <row r="57" spans="1:5" ht="15.75" hidden="1">
      <c r="A57" s="42" t="s">
        <v>33</v>
      </c>
      <c r="B57" s="28" t="s">
        <v>248</v>
      </c>
      <c r="C57" s="26"/>
      <c r="D57" s="143">
        <f t="shared" si="0"/>
        <v>0</v>
      </c>
      <c r="E57" s="25">
        <f t="shared" si="1"/>
        <v>0</v>
      </c>
    </row>
    <row r="58" spans="1:5" ht="31.5" hidden="1">
      <c r="A58" s="42" t="s">
        <v>249</v>
      </c>
      <c r="B58" s="28" t="s">
        <v>250</v>
      </c>
      <c r="C58" s="26"/>
      <c r="D58" s="143">
        <f t="shared" si="0"/>
        <v>0</v>
      </c>
      <c r="E58" s="25">
        <f t="shared" si="1"/>
        <v>0</v>
      </c>
    </row>
    <row r="59" spans="1:5" ht="15.75" hidden="1">
      <c r="A59" s="43" t="s">
        <v>251</v>
      </c>
      <c r="B59" s="32" t="s">
        <v>94</v>
      </c>
      <c r="C59" s="36"/>
      <c r="D59" s="143">
        <f t="shared" si="0"/>
        <v>0</v>
      </c>
      <c r="E59" s="25">
        <f t="shared" si="1"/>
        <v>0</v>
      </c>
    </row>
    <row r="60" spans="1:5" ht="15.75" hidden="1">
      <c r="A60" s="43" t="s">
        <v>252</v>
      </c>
      <c r="B60" s="32" t="s">
        <v>15</v>
      </c>
      <c r="C60" s="36"/>
      <c r="D60" s="143">
        <f t="shared" si="0"/>
        <v>0</v>
      </c>
      <c r="E60" s="25">
        <f t="shared" si="1"/>
        <v>0</v>
      </c>
    </row>
    <row r="61" spans="1:5" ht="31.5" hidden="1">
      <c r="A61" s="43" t="s">
        <v>253</v>
      </c>
      <c r="B61" s="32" t="s">
        <v>236</v>
      </c>
      <c r="C61" s="34"/>
      <c r="D61" s="143">
        <f t="shared" si="0"/>
        <v>0</v>
      </c>
      <c r="E61" s="25">
        <f t="shared" si="1"/>
        <v>0</v>
      </c>
    </row>
    <row r="62" spans="1:5" ht="31.5" hidden="1">
      <c r="A62" s="42" t="s">
        <v>254</v>
      </c>
      <c r="B62" s="2" t="s">
        <v>255</v>
      </c>
      <c r="C62" s="26"/>
      <c r="D62" s="143">
        <f t="shared" si="0"/>
        <v>0</v>
      </c>
      <c r="E62" s="25">
        <f t="shared" si="1"/>
        <v>0</v>
      </c>
    </row>
    <row r="63" spans="1:5" ht="15.75" hidden="1">
      <c r="A63" s="42" t="s">
        <v>256</v>
      </c>
      <c r="B63" s="28" t="s">
        <v>240</v>
      </c>
      <c r="C63" s="26"/>
      <c r="D63" s="143">
        <f t="shared" si="0"/>
        <v>0</v>
      </c>
      <c r="E63" s="25">
        <f t="shared" si="1"/>
        <v>0</v>
      </c>
    </row>
    <row r="64" spans="1:5" ht="15.75" hidden="1">
      <c r="A64" s="42" t="s">
        <v>34</v>
      </c>
      <c r="B64" s="28" t="s">
        <v>257</v>
      </c>
      <c r="C64" s="26"/>
      <c r="D64" s="143">
        <f t="shared" si="0"/>
        <v>0</v>
      </c>
      <c r="E64" s="25">
        <f t="shared" si="1"/>
        <v>0</v>
      </c>
    </row>
    <row r="65" spans="1:5" ht="47.25" hidden="1">
      <c r="A65" s="42" t="s">
        <v>124</v>
      </c>
      <c r="B65" s="28" t="s">
        <v>258</v>
      </c>
      <c r="C65" s="26"/>
      <c r="D65" s="143">
        <f t="shared" si="0"/>
        <v>0</v>
      </c>
      <c r="E65" s="25">
        <f t="shared" si="1"/>
        <v>0</v>
      </c>
    </row>
    <row r="66" spans="1:5" ht="31.5" hidden="1">
      <c r="A66" s="43" t="s">
        <v>259</v>
      </c>
      <c r="B66" s="32" t="s">
        <v>260</v>
      </c>
      <c r="C66" s="33"/>
      <c r="D66" s="143">
        <f t="shared" si="0"/>
        <v>0</v>
      </c>
      <c r="E66" s="25">
        <f t="shared" si="1"/>
        <v>0</v>
      </c>
    </row>
    <row r="67" spans="1:5" ht="31.5" hidden="1">
      <c r="A67" s="43" t="s">
        <v>261</v>
      </c>
      <c r="B67" s="32" t="s">
        <v>236</v>
      </c>
      <c r="C67" s="34"/>
      <c r="D67" s="143">
        <f t="shared" si="0"/>
        <v>0</v>
      </c>
      <c r="E67" s="25">
        <f t="shared" si="1"/>
        <v>0</v>
      </c>
    </row>
    <row r="68" spans="1:5" ht="47.25" hidden="1">
      <c r="A68" s="42" t="s">
        <v>262</v>
      </c>
      <c r="B68" s="2" t="s">
        <v>263</v>
      </c>
      <c r="C68" s="26"/>
      <c r="D68" s="143">
        <f t="shared" si="0"/>
        <v>0</v>
      </c>
      <c r="E68" s="25">
        <f t="shared" si="1"/>
        <v>0</v>
      </c>
    </row>
    <row r="69" spans="1:5" ht="31.5" hidden="1">
      <c r="A69" s="42" t="s">
        <v>264</v>
      </c>
      <c r="B69" s="28" t="s">
        <v>265</v>
      </c>
      <c r="C69" s="26"/>
      <c r="D69" s="143">
        <f t="shared" si="0"/>
        <v>0</v>
      </c>
      <c r="E69" s="25">
        <f t="shared" si="1"/>
        <v>0</v>
      </c>
    </row>
    <row r="70" spans="1:5" ht="31.5" hidden="1">
      <c r="A70" s="43" t="s">
        <v>266</v>
      </c>
      <c r="B70" s="32" t="s">
        <v>260</v>
      </c>
      <c r="C70" s="44"/>
      <c r="D70" s="143">
        <f t="shared" si="0"/>
        <v>0</v>
      </c>
      <c r="E70" s="25">
        <f t="shared" si="1"/>
        <v>0</v>
      </c>
    </row>
    <row r="71" spans="1:5" ht="31.5" hidden="1">
      <c r="A71" s="43" t="s">
        <v>267</v>
      </c>
      <c r="B71" s="32" t="s">
        <v>236</v>
      </c>
      <c r="C71" s="34"/>
      <c r="D71" s="143">
        <f t="shared" si="0"/>
        <v>0</v>
      </c>
      <c r="E71" s="25">
        <f t="shared" si="1"/>
        <v>0</v>
      </c>
    </row>
    <row r="72" spans="1:5" ht="31.5" hidden="1">
      <c r="A72" s="42" t="s">
        <v>268</v>
      </c>
      <c r="B72" s="2" t="s">
        <v>269</v>
      </c>
      <c r="C72" s="26"/>
      <c r="D72" s="143">
        <f t="shared" si="0"/>
        <v>0</v>
      </c>
      <c r="E72" s="25">
        <f t="shared" si="1"/>
        <v>0</v>
      </c>
    </row>
    <row r="73" spans="1:5" ht="15.75" hidden="1">
      <c r="A73" s="42" t="s">
        <v>270</v>
      </c>
      <c r="B73" s="28" t="s">
        <v>240</v>
      </c>
      <c r="C73" s="26"/>
      <c r="D73" s="143">
        <f t="shared" si="0"/>
        <v>0</v>
      </c>
      <c r="E73" s="25">
        <f t="shared" si="1"/>
        <v>0</v>
      </c>
    </row>
    <row r="74" spans="1:5" ht="31.5">
      <c r="A74" s="39">
        <v>4</v>
      </c>
      <c r="B74" s="24" t="s">
        <v>36</v>
      </c>
      <c r="C74" s="41">
        <v>0</v>
      </c>
      <c r="D74" s="143">
        <f t="shared" si="0"/>
        <v>0</v>
      </c>
      <c r="E74" s="25">
        <f t="shared" si="1"/>
        <v>0</v>
      </c>
    </row>
    <row r="75" spans="1:5" ht="31.5">
      <c r="A75" s="39">
        <v>5</v>
      </c>
      <c r="B75" s="24" t="s">
        <v>37</v>
      </c>
      <c r="C75" s="41">
        <v>0</v>
      </c>
      <c r="D75" s="143">
        <f t="shared" si="0"/>
        <v>0</v>
      </c>
      <c r="E75" s="25">
        <f t="shared" si="1"/>
        <v>0</v>
      </c>
    </row>
    <row r="76" spans="1:5" ht="47.25">
      <c r="A76" s="39">
        <v>6</v>
      </c>
      <c r="B76" s="24" t="s">
        <v>271</v>
      </c>
      <c r="C76" s="41">
        <v>0</v>
      </c>
      <c r="D76" s="143">
        <f t="shared" si="0"/>
        <v>0</v>
      </c>
      <c r="E76" s="25">
        <f t="shared" si="1"/>
        <v>0</v>
      </c>
    </row>
    <row r="77" spans="1:5" ht="31.5">
      <c r="A77" s="39">
        <v>7</v>
      </c>
      <c r="B77" s="24" t="s">
        <v>272</v>
      </c>
      <c r="C77" s="41">
        <v>7.59</v>
      </c>
      <c r="D77" s="143">
        <f>C77</f>
        <v>7.59</v>
      </c>
      <c r="E77" s="25">
        <f>C77-D77</f>
        <v>0</v>
      </c>
    </row>
    <row r="78" spans="1:5" ht="15.75">
      <c r="A78" s="45">
        <v>8</v>
      </c>
      <c r="B78" s="24" t="s">
        <v>273</v>
      </c>
      <c r="C78" s="41">
        <f>SUM(C12:C77)</f>
        <v>5053.76</v>
      </c>
      <c r="D78" s="41">
        <f>SUM(D12:D77)</f>
        <v>5053.76</v>
      </c>
      <c r="E78" s="41">
        <f>SUM(E12:E77)</f>
        <v>0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6">
      <selection activeCell="C74" sqref="C74"/>
    </sheetView>
  </sheetViews>
  <sheetFormatPr defaultColWidth="9.140625" defaultRowHeight="15"/>
  <cols>
    <col min="1" max="1" width="10.421875" style="15" customWidth="1"/>
    <col min="2" max="2" width="37.00390625" style="15" customWidth="1"/>
    <col min="3" max="3" width="14.421875" style="16" customWidth="1"/>
    <col min="4" max="4" width="12.00390625" style="16" customWidth="1"/>
    <col min="5" max="5" width="13.140625" style="15" customWidth="1"/>
    <col min="6" max="6" width="9.140625" style="15" customWidth="1"/>
    <col min="7" max="7" width="22.00390625" style="15" customWidth="1"/>
    <col min="8" max="16384" width="9.140625" style="15" customWidth="1"/>
  </cols>
  <sheetData>
    <row r="1" spans="1:5" ht="18.75">
      <c r="A1" s="146" t="s">
        <v>381</v>
      </c>
      <c r="B1" s="146"/>
      <c r="C1" s="146"/>
      <c r="D1" s="146"/>
      <c r="E1" s="146"/>
    </row>
    <row r="2" spans="1:5" ht="18.75">
      <c r="A2" s="146" t="s">
        <v>312</v>
      </c>
      <c r="B2" s="146"/>
      <c r="C2" s="146"/>
      <c r="D2" s="146"/>
      <c r="E2" s="146"/>
    </row>
    <row r="3" spans="1:5" ht="18.75">
      <c r="A3" s="146" t="str">
        <f>'прил 1 сток'!A3:E3</f>
        <v>                                                                                          по делу № 132-13в</v>
      </c>
      <c r="B3" s="146"/>
      <c r="C3" s="146"/>
      <c r="D3" s="146"/>
      <c r="E3" s="146"/>
    </row>
    <row r="4" spans="1:4" ht="18.75">
      <c r="A4" s="17"/>
      <c r="B4" s="17"/>
      <c r="C4" s="18"/>
      <c r="D4" s="18"/>
    </row>
    <row r="5" spans="1:7" ht="18.75" customHeight="1">
      <c r="A5" s="157" t="s">
        <v>307</v>
      </c>
      <c r="B5" s="157"/>
      <c r="C5" s="157"/>
      <c r="D5" s="157"/>
      <c r="E5" s="157"/>
      <c r="G5" s="6"/>
    </row>
    <row r="6" spans="1:7" ht="18.75">
      <c r="A6" s="157" t="str">
        <f>'прил 1 сток'!A6:E6</f>
        <v>общества с ограниченной ответственностью «Жилпрогресс»</v>
      </c>
      <c r="B6" s="157"/>
      <c r="C6" s="157"/>
      <c r="D6" s="157"/>
      <c r="E6" s="157"/>
      <c r="G6" s="6"/>
    </row>
    <row r="7" spans="1:5" ht="17.25" customHeight="1">
      <c r="A7" s="158" t="str">
        <f>'прил 1 сток'!A7:E7</f>
        <v>(Манский район, п. Первоманск, ИНН 2465209048)</v>
      </c>
      <c r="B7" s="158"/>
      <c r="C7" s="158"/>
      <c r="D7" s="158"/>
      <c r="E7" s="158"/>
    </row>
    <row r="8" ht="16.5" customHeight="1">
      <c r="E8" s="19" t="s">
        <v>197</v>
      </c>
    </row>
    <row r="9" spans="1:5" ht="17.25" customHeight="1">
      <c r="A9" s="156" t="s">
        <v>0</v>
      </c>
      <c r="B9" s="156" t="s">
        <v>1</v>
      </c>
      <c r="C9" s="156" t="s">
        <v>173</v>
      </c>
      <c r="D9" s="156"/>
      <c r="E9" s="156"/>
    </row>
    <row r="10" spans="1:5" ht="67.5" customHeight="1">
      <c r="A10" s="156"/>
      <c r="B10" s="156"/>
      <c r="C10" s="21" t="s">
        <v>73</v>
      </c>
      <c r="D10" s="21" t="s">
        <v>74</v>
      </c>
      <c r="E10" s="20" t="s">
        <v>80</v>
      </c>
    </row>
    <row r="11" spans="1:5" ht="15.75">
      <c r="A11" s="20">
        <v>1</v>
      </c>
      <c r="B11" s="20">
        <v>2</v>
      </c>
      <c r="C11" s="22">
        <v>3</v>
      </c>
      <c r="D11" s="22">
        <v>4</v>
      </c>
      <c r="E11" s="22">
        <v>5</v>
      </c>
    </row>
    <row r="12" spans="1:5" ht="15.75">
      <c r="A12" s="23">
        <v>1</v>
      </c>
      <c r="B12" s="24" t="s">
        <v>2</v>
      </c>
      <c r="C12" s="25">
        <v>391.43</v>
      </c>
      <c r="D12" s="25">
        <f>C12</f>
        <v>391.43</v>
      </c>
      <c r="E12" s="25">
        <f>C12-D12</f>
        <v>0</v>
      </c>
    </row>
    <row r="13" spans="1:5" ht="31.5" hidden="1">
      <c r="A13" s="1" t="s">
        <v>3</v>
      </c>
      <c r="B13" s="2" t="s">
        <v>198</v>
      </c>
      <c r="C13" s="26"/>
      <c r="D13" s="26"/>
      <c r="E13" s="25">
        <f aca="true" t="shared" si="0" ref="E13:E76">C13-D13</f>
        <v>0</v>
      </c>
    </row>
    <row r="14" spans="1:5" ht="31.5" hidden="1">
      <c r="A14" s="1" t="s">
        <v>199</v>
      </c>
      <c r="B14" s="2" t="str">
        <f>'[2]реагенты'!G13</f>
        <v>Препарат овицидный "Пуролат-Бингси", тыс. руб./кг.</v>
      </c>
      <c r="C14" s="26"/>
      <c r="D14" s="26"/>
      <c r="E14" s="25">
        <f t="shared" si="0"/>
        <v>0</v>
      </c>
    </row>
    <row r="15" spans="1:5" ht="31.5" hidden="1">
      <c r="A15" s="1" t="s">
        <v>200</v>
      </c>
      <c r="B15" s="2" t="s">
        <v>201</v>
      </c>
      <c r="C15" s="26"/>
      <c r="D15" s="26"/>
      <c r="E15" s="25">
        <f t="shared" si="0"/>
        <v>0</v>
      </c>
    </row>
    <row r="16" spans="1:5" ht="15.75" hidden="1">
      <c r="A16" s="1" t="s">
        <v>202</v>
      </c>
      <c r="B16" s="2" t="str">
        <f>'[2]реагенты'!G14</f>
        <v>Сульфат алюминия, тыс. руб./кг.</v>
      </c>
      <c r="C16" s="26"/>
      <c r="D16" s="26"/>
      <c r="E16" s="25">
        <f t="shared" si="0"/>
        <v>0</v>
      </c>
    </row>
    <row r="17" spans="1:5" ht="15.75" hidden="1">
      <c r="A17" s="1" t="s">
        <v>203</v>
      </c>
      <c r="B17" s="2" t="s">
        <v>204</v>
      </c>
      <c r="C17" s="26"/>
      <c r="D17" s="26"/>
      <c r="E17" s="25">
        <f t="shared" si="0"/>
        <v>0</v>
      </c>
    </row>
    <row r="18" spans="1:5" ht="31.5" hidden="1">
      <c r="A18" s="1" t="s">
        <v>205</v>
      </c>
      <c r="B18" s="2" t="str">
        <f>'[2]реагенты'!G15</f>
        <v>Сода кальцинированная, тыс. руб./кг.</v>
      </c>
      <c r="C18" s="26"/>
      <c r="D18" s="26"/>
      <c r="E18" s="25">
        <f t="shared" si="0"/>
        <v>0</v>
      </c>
    </row>
    <row r="19" spans="1:5" ht="15.75" hidden="1">
      <c r="A19" s="1" t="s">
        <v>206</v>
      </c>
      <c r="B19" s="2" t="s">
        <v>207</v>
      </c>
      <c r="C19" s="26"/>
      <c r="D19" s="26"/>
      <c r="E19" s="25">
        <f t="shared" si="0"/>
        <v>0</v>
      </c>
    </row>
    <row r="20" spans="1:5" ht="15.75" hidden="1">
      <c r="A20" s="1" t="s">
        <v>208</v>
      </c>
      <c r="B20" s="2" t="str">
        <f>'[2]реагенты'!G16</f>
        <v>Полиакриламид, тыс. руб./кг.</v>
      </c>
      <c r="C20" s="26"/>
      <c r="D20" s="26"/>
      <c r="E20" s="25">
        <f t="shared" si="0"/>
        <v>0</v>
      </c>
    </row>
    <row r="21" spans="1:5" ht="15.75" hidden="1">
      <c r="A21" s="1" t="s">
        <v>209</v>
      </c>
      <c r="B21" s="2" t="s">
        <v>210</v>
      </c>
      <c r="C21" s="26"/>
      <c r="D21" s="26"/>
      <c r="E21" s="25">
        <f t="shared" si="0"/>
        <v>0</v>
      </c>
    </row>
    <row r="22" spans="1:5" ht="15.75" hidden="1">
      <c r="A22" s="1" t="s">
        <v>211</v>
      </c>
      <c r="B22" s="2" t="str">
        <f>'[2]реагенты'!G17</f>
        <v>Гипохлорид натрия, тыс. руб./кг.</v>
      </c>
      <c r="C22" s="26"/>
      <c r="D22" s="26"/>
      <c r="E22" s="25">
        <f t="shared" si="0"/>
        <v>0</v>
      </c>
    </row>
    <row r="23" spans="1:5" ht="15.75" hidden="1">
      <c r="A23" s="1" t="s">
        <v>212</v>
      </c>
      <c r="B23" s="2" t="s">
        <v>213</v>
      </c>
      <c r="C23" s="26"/>
      <c r="D23" s="26"/>
      <c r="E23" s="25">
        <f t="shared" si="0"/>
        <v>0</v>
      </c>
    </row>
    <row r="24" spans="1:5" ht="31.5" hidden="1">
      <c r="A24" s="1" t="s">
        <v>214</v>
      </c>
      <c r="B24" s="2" t="s">
        <v>215</v>
      </c>
      <c r="C24" s="26"/>
      <c r="D24" s="26"/>
      <c r="E24" s="25">
        <f t="shared" si="0"/>
        <v>0</v>
      </c>
    </row>
    <row r="25" spans="1:5" ht="15.75" hidden="1">
      <c r="A25" s="1" t="s">
        <v>216</v>
      </c>
      <c r="B25" s="2" t="s">
        <v>217</v>
      </c>
      <c r="C25" s="26"/>
      <c r="D25" s="26"/>
      <c r="E25" s="25">
        <f t="shared" si="0"/>
        <v>0</v>
      </c>
    </row>
    <row r="26" spans="1:5" ht="31.5" hidden="1">
      <c r="A26" s="1" t="s">
        <v>4</v>
      </c>
      <c r="B26" s="2" t="s">
        <v>218</v>
      </c>
      <c r="C26" s="26"/>
      <c r="D26" s="26"/>
      <c r="E26" s="25">
        <f t="shared" si="0"/>
        <v>0</v>
      </c>
    </row>
    <row r="27" spans="1:5" ht="15.75" hidden="1">
      <c r="A27" s="1" t="s">
        <v>5</v>
      </c>
      <c r="B27" s="2" t="s">
        <v>219</v>
      </c>
      <c r="C27" s="26"/>
      <c r="D27" s="26"/>
      <c r="E27" s="25">
        <f t="shared" si="0"/>
        <v>0</v>
      </c>
    </row>
    <row r="28" spans="1:5" ht="15.75" hidden="1">
      <c r="A28" s="1" t="s">
        <v>6</v>
      </c>
      <c r="B28" s="2" t="s">
        <v>220</v>
      </c>
      <c r="C28" s="27"/>
      <c r="D28" s="27"/>
      <c r="E28" s="25">
        <f t="shared" si="0"/>
        <v>0</v>
      </c>
    </row>
    <row r="29" spans="1:5" ht="15.75" hidden="1">
      <c r="A29" s="1" t="s">
        <v>7</v>
      </c>
      <c r="B29" s="28" t="s">
        <v>221</v>
      </c>
      <c r="C29" s="29"/>
      <c r="D29" s="29"/>
      <c r="E29" s="25">
        <f t="shared" si="0"/>
        <v>0</v>
      </c>
    </row>
    <row r="30" spans="1:5" ht="15.75" hidden="1">
      <c r="A30" s="1" t="s">
        <v>8</v>
      </c>
      <c r="B30" s="28" t="s">
        <v>222</v>
      </c>
      <c r="C30" s="29"/>
      <c r="D30" s="29"/>
      <c r="E30" s="25">
        <f t="shared" si="0"/>
        <v>0</v>
      </c>
    </row>
    <row r="31" spans="1:5" ht="31.5" hidden="1">
      <c r="A31" s="1" t="s">
        <v>223</v>
      </c>
      <c r="B31" s="2" t="s">
        <v>224</v>
      </c>
      <c r="C31" s="30"/>
      <c r="D31" s="30"/>
      <c r="E31" s="25">
        <f t="shared" si="0"/>
        <v>0</v>
      </c>
    </row>
    <row r="32" spans="1:5" ht="47.25" hidden="1">
      <c r="A32" s="1" t="s">
        <v>225</v>
      </c>
      <c r="B32" s="28" t="s">
        <v>226</v>
      </c>
      <c r="C32" s="30"/>
      <c r="D32" s="30"/>
      <c r="E32" s="25">
        <f t="shared" si="0"/>
        <v>0</v>
      </c>
    </row>
    <row r="33" spans="1:5" ht="31.5" hidden="1">
      <c r="A33" s="1" t="s">
        <v>227</v>
      </c>
      <c r="B33" s="2" t="s">
        <v>224</v>
      </c>
      <c r="C33" s="30"/>
      <c r="D33" s="30"/>
      <c r="E33" s="25">
        <f t="shared" si="0"/>
        <v>0</v>
      </c>
    </row>
    <row r="34" spans="1:5" ht="47.25" hidden="1">
      <c r="A34" s="1" t="s">
        <v>228</v>
      </c>
      <c r="B34" s="28" t="s">
        <v>229</v>
      </c>
      <c r="C34" s="30"/>
      <c r="D34" s="30"/>
      <c r="E34" s="25">
        <f t="shared" si="0"/>
        <v>0</v>
      </c>
    </row>
    <row r="35" spans="1:5" ht="15.75" hidden="1">
      <c r="A35" s="1" t="s">
        <v>9</v>
      </c>
      <c r="B35" s="28" t="s">
        <v>230</v>
      </c>
      <c r="C35" s="26"/>
      <c r="D35" s="26"/>
      <c r="E35" s="25">
        <f t="shared" si="0"/>
        <v>0</v>
      </c>
    </row>
    <row r="36" spans="1:5" ht="47.25" hidden="1">
      <c r="A36" s="1" t="s">
        <v>12</v>
      </c>
      <c r="B36" s="2" t="s">
        <v>231</v>
      </c>
      <c r="C36" s="26"/>
      <c r="D36" s="26"/>
      <c r="E36" s="25">
        <f t="shared" si="0"/>
        <v>0</v>
      </c>
    </row>
    <row r="37" spans="1:5" ht="31.5" hidden="1">
      <c r="A37" s="1" t="s">
        <v>13</v>
      </c>
      <c r="B37" s="2" t="s">
        <v>232</v>
      </c>
      <c r="C37" s="26"/>
      <c r="D37" s="26"/>
      <c r="E37" s="25">
        <f t="shared" si="0"/>
        <v>0</v>
      </c>
    </row>
    <row r="38" spans="1:5" ht="15.75" hidden="1">
      <c r="A38" s="31" t="s">
        <v>93</v>
      </c>
      <c r="B38" s="32" t="s">
        <v>94</v>
      </c>
      <c r="C38" s="33"/>
      <c r="D38" s="33"/>
      <c r="E38" s="25">
        <f t="shared" si="0"/>
        <v>0</v>
      </c>
    </row>
    <row r="39" spans="1:5" ht="31.5" hidden="1">
      <c r="A39" s="31" t="s">
        <v>95</v>
      </c>
      <c r="B39" s="32" t="s">
        <v>233</v>
      </c>
      <c r="C39" s="34"/>
      <c r="D39" s="34"/>
      <c r="E39" s="25">
        <f t="shared" si="0"/>
        <v>0</v>
      </c>
    </row>
    <row r="40" spans="1:5" ht="31.5" hidden="1">
      <c r="A40" s="31" t="s">
        <v>96</v>
      </c>
      <c r="B40" s="32" t="s">
        <v>234</v>
      </c>
      <c r="C40" s="34"/>
      <c r="D40" s="34"/>
      <c r="E40" s="25">
        <f t="shared" si="0"/>
        <v>0</v>
      </c>
    </row>
    <row r="41" spans="1:5" ht="15.75" hidden="1">
      <c r="A41" s="35" t="s">
        <v>97</v>
      </c>
      <c r="B41" s="32" t="s">
        <v>15</v>
      </c>
      <c r="C41" s="36"/>
      <c r="D41" s="36"/>
      <c r="E41" s="25">
        <f t="shared" si="0"/>
        <v>0</v>
      </c>
    </row>
    <row r="42" spans="1:5" ht="31.5" hidden="1">
      <c r="A42" s="35" t="s">
        <v>235</v>
      </c>
      <c r="B42" s="32" t="s">
        <v>236</v>
      </c>
      <c r="C42" s="34"/>
      <c r="D42" s="34"/>
      <c r="E42" s="25">
        <f t="shared" si="0"/>
        <v>0</v>
      </c>
    </row>
    <row r="43" spans="1:5" ht="47.25" hidden="1">
      <c r="A43" s="1" t="s">
        <v>16</v>
      </c>
      <c r="B43" s="2" t="s">
        <v>237</v>
      </c>
      <c r="C43" s="26"/>
      <c r="D43" s="26"/>
      <c r="E43" s="25">
        <f t="shared" si="0"/>
        <v>0</v>
      </c>
    </row>
    <row r="44" spans="1:5" ht="15.75" hidden="1">
      <c r="A44" s="1" t="s">
        <v>100</v>
      </c>
      <c r="B44" s="2" t="s">
        <v>238</v>
      </c>
      <c r="C44" s="37"/>
      <c r="D44" s="37"/>
      <c r="E44" s="25">
        <f t="shared" si="0"/>
        <v>0</v>
      </c>
    </row>
    <row r="45" spans="1:5" ht="31.5" hidden="1">
      <c r="A45" s="1" t="s">
        <v>18</v>
      </c>
      <c r="B45" s="2" t="s">
        <v>239</v>
      </c>
      <c r="C45" s="38"/>
      <c r="D45" s="38"/>
      <c r="E45" s="25">
        <f t="shared" si="0"/>
        <v>0</v>
      </c>
    </row>
    <row r="46" spans="1:5" ht="15.75" hidden="1">
      <c r="A46" s="1" t="s">
        <v>22</v>
      </c>
      <c r="B46" s="2" t="s">
        <v>240</v>
      </c>
      <c r="C46" s="38"/>
      <c r="D46" s="38"/>
      <c r="E46" s="25">
        <f t="shared" si="0"/>
        <v>0</v>
      </c>
    </row>
    <row r="47" spans="1:5" ht="15.75">
      <c r="A47" s="39">
        <v>2</v>
      </c>
      <c r="B47" s="40" t="s">
        <v>23</v>
      </c>
      <c r="C47" s="41">
        <v>1083.91</v>
      </c>
      <c r="D47" s="41">
        <f>C47</f>
        <v>1083.91</v>
      </c>
      <c r="E47" s="25">
        <f t="shared" si="0"/>
        <v>0</v>
      </c>
    </row>
    <row r="48" spans="1:5" ht="15.75" hidden="1">
      <c r="A48" s="42" t="s">
        <v>24</v>
      </c>
      <c r="B48" s="28" t="s">
        <v>241</v>
      </c>
      <c r="C48" s="26"/>
      <c r="D48" s="26"/>
      <c r="E48" s="25">
        <f t="shared" si="0"/>
        <v>0</v>
      </c>
    </row>
    <row r="49" spans="1:5" ht="31.5" hidden="1">
      <c r="A49" s="1" t="s">
        <v>27</v>
      </c>
      <c r="B49" s="2" t="s">
        <v>242</v>
      </c>
      <c r="C49" s="26"/>
      <c r="D49" s="26"/>
      <c r="E49" s="25">
        <f t="shared" si="0"/>
        <v>0</v>
      </c>
    </row>
    <row r="50" spans="1:5" ht="15.75" hidden="1">
      <c r="A50" s="43" t="s">
        <v>28</v>
      </c>
      <c r="B50" s="32" t="s">
        <v>94</v>
      </c>
      <c r="C50" s="36"/>
      <c r="D50" s="36"/>
      <c r="E50" s="25">
        <f t="shared" si="0"/>
        <v>0</v>
      </c>
    </row>
    <row r="51" spans="1:5" ht="15.75" hidden="1">
      <c r="A51" s="43" t="s">
        <v>243</v>
      </c>
      <c r="B51" s="32" t="s">
        <v>15</v>
      </c>
      <c r="C51" s="36"/>
      <c r="D51" s="36"/>
      <c r="E51" s="25">
        <f t="shared" si="0"/>
        <v>0</v>
      </c>
    </row>
    <row r="52" spans="1:5" ht="31.5" hidden="1">
      <c r="A52" s="43" t="s">
        <v>244</v>
      </c>
      <c r="B52" s="32" t="s">
        <v>236</v>
      </c>
      <c r="C52" s="34"/>
      <c r="D52" s="34"/>
      <c r="E52" s="25">
        <f t="shared" si="0"/>
        <v>0</v>
      </c>
    </row>
    <row r="53" spans="1:5" ht="31.5" hidden="1">
      <c r="A53" s="42" t="s">
        <v>29</v>
      </c>
      <c r="B53" s="2" t="s">
        <v>245</v>
      </c>
      <c r="C53" s="26"/>
      <c r="D53" s="26"/>
      <c r="E53" s="25">
        <f t="shared" si="0"/>
        <v>0</v>
      </c>
    </row>
    <row r="54" spans="1:5" ht="15.75" hidden="1">
      <c r="A54" s="42" t="s">
        <v>30</v>
      </c>
      <c r="B54" s="28" t="s">
        <v>246</v>
      </c>
      <c r="C54" s="26"/>
      <c r="D54" s="26"/>
      <c r="E54" s="25">
        <f t="shared" si="0"/>
        <v>0</v>
      </c>
    </row>
    <row r="55" spans="1:5" ht="15.75" hidden="1">
      <c r="A55" s="42" t="s">
        <v>32</v>
      </c>
      <c r="B55" s="28" t="s">
        <v>240</v>
      </c>
      <c r="C55" s="26"/>
      <c r="D55" s="26"/>
      <c r="E55" s="25">
        <f t="shared" si="0"/>
        <v>0</v>
      </c>
    </row>
    <row r="56" spans="1:5" ht="15.75">
      <c r="A56" s="39">
        <v>3</v>
      </c>
      <c r="B56" s="40" t="s">
        <v>247</v>
      </c>
      <c r="C56" s="41">
        <v>512.36</v>
      </c>
      <c r="D56" s="41">
        <f>C56</f>
        <v>512.36</v>
      </c>
      <c r="E56" s="25">
        <f t="shared" si="0"/>
        <v>0</v>
      </c>
    </row>
    <row r="57" spans="1:5" ht="15.75" hidden="1">
      <c r="A57" s="42" t="s">
        <v>33</v>
      </c>
      <c r="B57" s="28" t="s">
        <v>248</v>
      </c>
      <c r="C57" s="26"/>
      <c r="D57" s="26"/>
      <c r="E57" s="25">
        <f t="shared" si="0"/>
        <v>0</v>
      </c>
    </row>
    <row r="58" spans="1:5" ht="31.5" hidden="1">
      <c r="A58" s="42" t="s">
        <v>249</v>
      </c>
      <c r="B58" s="28" t="s">
        <v>250</v>
      </c>
      <c r="C58" s="26"/>
      <c r="D58" s="26"/>
      <c r="E58" s="25">
        <f t="shared" si="0"/>
        <v>0</v>
      </c>
    </row>
    <row r="59" spans="1:5" ht="15.75" hidden="1">
      <c r="A59" s="43" t="s">
        <v>251</v>
      </c>
      <c r="B59" s="32" t="s">
        <v>94</v>
      </c>
      <c r="C59" s="36"/>
      <c r="D59" s="36"/>
      <c r="E59" s="25">
        <f t="shared" si="0"/>
        <v>0</v>
      </c>
    </row>
    <row r="60" spans="1:5" ht="15.75" hidden="1">
      <c r="A60" s="43" t="s">
        <v>252</v>
      </c>
      <c r="B60" s="32" t="s">
        <v>15</v>
      </c>
      <c r="C60" s="36"/>
      <c r="D60" s="36"/>
      <c r="E60" s="25">
        <f t="shared" si="0"/>
        <v>0</v>
      </c>
    </row>
    <row r="61" spans="1:5" ht="31.5" hidden="1">
      <c r="A61" s="43" t="s">
        <v>253</v>
      </c>
      <c r="B61" s="32" t="s">
        <v>236</v>
      </c>
      <c r="C61" s="34"/>
      <c r="D61" s="34"/>
      <c r="E61" s="25">
        <f t="shared" si="0"/>
        <v>0</v>
      </c>
    </row>
    <row r="62" spans="1:5" ht="31.5" hidden="1">
      <c r="A62" s="42" t="s">
        <v>254</v>
      </c>
      <c r="B62" s="2" t="s">
        <v>255</v>
      </c>
      <c r="C62" s="26"/>
      <c r="D62" s="26"/>
      <c r="E62" s="25">
        <f t="shared" si="0"/>
        <v>0</v>
      </c>
    </row>
    <row r="63" spans="1:5" ht="15.75" hidden="1">
      <c r="A63" s="42" t="s">
        <v>256</v>
      </c>
      <c r="B63" s="28" t="s">
        <v>240</v>
      </c>
      <c r="C63" s="26"/>
      <c r="D63" s="26"/>
      <c r="E63" s="25">
        <f t="shared" si="0"/>
        <v>0</v>
      </c>
    </row>
    <row r="64" spans="1:5" ht="15.75" hidden="1">
      <c r="A64" s="42" t="s">
        <v>34</v>
      </c>
      <c r="B64" s="28" t="s">
        <v>257</v>
      </c>
      <c r="C64" s="26"/>
      <c r="D64" s="26"/>
      <c r="E64" s="25">
        <f t="shared" si="0"/>
        <v>0</v>
      </c>
    </row>
    <row r="65" spans="1:5" ht="47.25" hidden="1">
      <c r="A65" s="42" t="s">
        <v>124</v>
      </c>
      <c r="B65" s="28" t="s">
        <v>258</v>
      </c>
      <c r="C65" s="26"/>
      <c r="D65" s="26"/>
      <c r="E65" s="25">
        <f t="shared" si="0"/>
        <v>0</v>
      </c>
    </row>
    <row r="66" spans="1:5" ht="31.5" hidden="1">
      <c r="A66" s="43" t="s">
        <v>259</v>
      </c>
      <c r="B66" s="32" t="s">
        <v>260</v>
      </c>
      <c r="C66" s="33"/>
      <c r="D66" s="33"/>
      <c r="E66" s="25">
        <f t="shared" si="0"/>
        <v>0</v>
      </c>
    </row>
    <row r="67" spans="1:5" ht="31.5" hidden="1">
      <c r="A67" s="43" t="s">
        <v>261</v>
      </c>
      <c r="B67" s="32" t="s">
        <v>236</v>
      </c>
      <c r="C67" s="34"/>
      <c r="D67" s="34"/>
      <c r="E67" s="25">
        <f t="shared" si="0"/>
        <v>0</v>
      </c>
    </row>
    <row r="68" spans="1:5" ht="47.25" hidden="1">
      <c r="A68" s="42" t="s">
        <v>262</v>
      </c>
      <c r="B68" s="2" t="s">
        <v>263</v>
      </c>
      <c r="C68" s="26"/>
      <c r="D68" s="26"/>
      <c r="E68" s="25">
        <f t="shared" si="0"/>
        <v>0</v>
      </c>
    </row>
    <row r="69" spans="1:5" ht="31.5" hidden="1">
      <c r="A69" s="42" t="s">
        <v>264</v>
      </c>
      <c r="B69" s="28" t="s">
        <v>265</v>
      </c>
      <c r="C69" s="26"/>
      <c r="D69" s="26"/>
      <c r="E69" s="25">
        <f t="shared" si="0"/>
        <v>0</v>
      </c>
    </row>
    <row r="70" spans="1:5" ht="31.5" hidden="1">
      <c r="A70" s="43" t="s">
        <v>266</v>
      </c>
      <c r="B70" s="32" t="s">
        <v>260</v>
      </c>
      <c r="C70" s="44"/>
      <c r="D70" s="44"/>
      <c r="E70" s="25">
        <f t="shared" si="0"/>
        <v>0</v>
      </c>
    </row>
    <row r="71" spans="1:5" ht="31.5" hidden="1">
      <c r="A71" s="43" t="s">
        <v>267</v>
      </c>
      <c r="B71" s="32" t="s">
        <v>236</v>
      </c>
      <c r="C71" s="34"/>
      <c r="D71" s="34"/>
      <c r="E71" s="25">
        <f t="shared" si="0"/>
        <v>0</v>
      </c>
    </row>
    <row r="72" spans="1:5" ht="31.5" hidden="1">
      <c r="A72" s="42" t="s">
        <v>268</v>
      </c>
      <c r="B72" s="2" t="s">
        <v>269</v>
      </c>
      <c r="C72" s="26"/>
      <c r="D72" s="26"/>
      <c r="E72" s="25">
        <f t="shared" si="0"/>
        <v>0</v>
      </c>
    </row>
    <row r="73" spans="1:5" ht="15.75" hidden="1">
      <c r="A73" s="42" t="s">
        <v>270</v>
      </c>
      <c r="B73" s="28" t="s">
        <v>240</v>
      </c>
      <c r="C73" s="26"/>
      <c r="D73" s="26"/>
      <c r="E73" s="25">
        <f t="shared" si="0"/>
        <v>0</v>
      </c>
    </row>
    <row r="74" spans="1:5" ht="31.5">
      <c r="A74" s="39">
        <v>4</v>
      </c>
      <c r="B74" s="24" t="s">
        <v>36</v>
      </c>
      <c r="C74" s="41">
        <v>0</v>
      </c>
      <c r="D74" s="41">
        <v>0</v>
      </c>
      <c r="E74" s="25">
        <f t="shared" si="0"/>
        <v>0</v>
      </c>
    </row>
    <row r="75" spans="1:5" ht="31.5">
      <c r="A75" s="39">
        <v>5</v>
      </c>
      <c r="B75" s="24" t="s">
        <v>37</v>
      </c>
      <c r="C75" s="41">
        <v>0</v>
      </c>
      <c r="D75" s="41">
        <v>0</v>
      </c>
      <c r="E75" s="25">
        <f t="shared" si="0"/>
        <v>0</v>
      </c>
    </row>
    <row r="76" spans="1:5" ht="47.25">
      <c r="A76" s="39">
        <v>6</v>
      </c>
      <c r="B76" s="24" t="s">
        <v>271</v>
      </c>
      <c r="C76" s="41">
        <v>0</v>
      </c>
      <c r="D76" s="41">
        <f>C76</f>
        <v>0</v>
      </c>
      <c r="E76" s="25">
        <f t="shared" si="0"/>
        <v>0</v>
      </c>
    </row>
    <row r="77" spans="1:5" ht="31.5">
      <c r="A77" s="39">
        <v>7</v>
      </c>
      <c r="B77" s="24" t="s">
        <v>272</v>
      </c>
      <c r="C77" s="41">
        <v>0</v>
      </c>
      <c r="D77" s="41">
        <v>0</v>
      </c>
      <c r="E77" s="25">
        <f>C77-D77</f>
        <v>0</v>
      </c>
    </row>
    <row r="78" spans="1:5" ht="15.75">
      <c r="A78" s="45">
        <v>8</v>
      </c>
      <c r="B78" s="24" t="s">
        <v>273</v>
      </c>
      <c r="C78" s="41">
        <f>SUM(C12:C77)</f>
        <v>1987.7000000000003</v>
      </c>
      <c r="D78" s="41">
        <f>SUM(D12:D77)</f>
        <v>1987.7000000000003</v>
      </c>
      <c r="E78" s="41">
        <f>SUM(E12:E77)</f>
        <v>0</v>
      </c>
    </row>
  </sheetData>
  <sheetProtection/>
  <mergeCells count="9">
    <mergeCell ref="A1:E1"/>
    <mergeCell ref="A3:E3"/>
    <mergeCell ref="A2:E2"/>
    <mergeCell ref="A5:E5"/>
    <mergeCell ref="A9:A10"/>
    <mergeCell ref="B9:B10"/>
    <mergeCell ref="C9:E9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D18" sqref="D18:D19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6" t="s">
        <v>382</v>
      </c>
      <c r="B1" s="146"/>
      <c r="C1" s="146"/>
      <c r="D1" s="146"/>
      <c r="E1" s="146"/>
    </row>
    <row r="2" spans="1:5" ht="18.75">
      <c r="A2" s="146" t="s">
        <v>311</v>
      </c>
      <c r="B2" s="146"/>
      <c r="C2" s="146"/>
      <c r="D2" s="146"/>
      <c r="E2" s="146"/>
    </row>
    <row r="3" spans="1:5" ht="18.75">
      <c r="A3" s="146" t="str">
        <f>'прил 1 вода'!A3:E3</f>
        <v>                                                                                          по делу № 133-13в</v>
      </c>
      <c r="B3" s="146"/>
      <c r="C3" s="146"/>
      <c r="D3" s="146"/>
      <c r="E3" s="146"/>
    </row>
    <row r="4" spans="1:5" ht="18.75">
      <c r="A4" s="47"/>
      <c r="B4" s="47"/>
      <c r="C4" s="47"/>
      <c r="D4" s="47"/>
      <c r="E4" s="48"/>
    </row>
    <row r="5" spans="1:5" ht="18.75">
      <c r="A5" s="159" t="s">
        <v>274</v>
      </c>
      <c r="B5" s="159"/>
      <c r="C5" s="159"/>
      <c r="D5" s="159"/>
      <c r="E5" s="159"/>
    </row>
    <row r="6" spans="1:8" ht="18.75">
      <c r="A6" s="148" t="str">
        <f>'прил 1 сток'!A6:E6</f>
        <v>общества с ограниченной ответственностью «Жилпрогресс»</v>
      </c>
      <c r="B6" s="148"/>
      <c r="C6" s="148"/>
      <c r="D6" s="148"/>
      <c r="E6" s="148"/>
      <c r="F6" s="6"/>
      <c r="G6" s="7"/>
      <c r="H6" s="7"/>
    </row>
    <row r="7" spans="1:8" ht="18.75">
      <c r="A7" s="149" t="str">
        <f>'прил 1 сток'!A7:E7</f>
        <v>(Манский район, п. Первоманск, ИНН 2465209048)</v>
      </c>
      <c r="B7" s="149"/>
      <c r="C7" s="149"/>
      <c r="D7" s="149"/>
      <c r="E7" s="149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60" t="s">
        <v>0</v>
      </c>
      <c r="B9" s="160" t="s">
        <v>156</v>
      </c>
      <c r="C9" s="162" t="s">
        <v>275</v>
      </c>
      <c r="D9" s="163"/>
      <c r="E9" s="160" t="s">
        <v>80</v>
      </c>
    </row>
    <row r="10" spans="1:5" ht="36.75" customHeight="1">
      <c r="A10" s="161"/>
      <c r="B10" s="161"/>
      <c r="C10" s="10" t="s">
        <v>276</v>
      </c>
      <c r="D10" s="10" t="s">
        <v>74</v>
      </c>
      <c r="E10" s="161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172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277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278</v>
      </c>
      <c r="C17" s="11">
        <v>51.04</v>
      </c>
      <c r="D17" s="11">
        <f>C17</f>
        <v>51.04</v>
      </c>
      <c r="E17" s="11">
        <f t="shared" si="0"/>
        <v>0</v>
      </c>
    </row>
    <row r="18" spans="1:5" ht="30" customHeight="1">
      <c r="A18" s="10" t="s">
        <v>153</v>
      </c>
      <c r="B18" s="51" t="s">
        <v>48</v>
      </c>
      <c r="C18" s="11">
        <f>SUM(C12:C17)</f>
        <v>51.04</v>
      </c>
      <c r="D18" s="11">
        <f>SUM(D12:D17)</f>
        <v>51.04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18" sqref="C18"/>
    </sheetView>
  </sheetViews>
  <sheetFormatPr defaultColWidth="9.140625" defaultRowHeight="15"/>
  <cols>
    <col min="1" max="1" width="6.57421875" style="46" customWidth="1"/>
    <col min="2" max="2" width="38.421875" style="46" customWidth="1"/>
    <col min="3" max="3" width="13.140625" style="46" customWidth="1"/>
    <col min="4" max="4" width="11.8515625" style="46" customWidth="1"/>
    <col min="5" max="5" width="15.00390625" style="46" customWidth="1"/>
    <col min="6" max="6" width="22.00390625" style="46" customWidth="1"/>
    <col min="7" max="16384" width="9.140625" style="46" customWidth="1"/>
  </cols>
  <sheetData>
    <row r="1" spans="1:5" ht="18.75">
      <c r="A1" s="146" t="s">
        <v>382</v>
      </c>
      <c r="B1" s="146"/>
      <c r="C1" s="146"/>
      <c r="D1" s="146"/>
      <c r="E1" s="146"/>
    </row>
    <row r="2" spans="1:5" ht="18.75">
      <c r="A2" s="146" t="s">
        <v>311</v>
      </c>
      <c r="B2" s="146"/>
      <c r="C2" s="146"/>
      <c r="D2" s="146"/>
      <c r="E2" s="146"/>
    </row>
    <row r="3" spans="1:5" ht="18.75">
      <c r="A3" s="146" t="str">
        <f>'прил 1 сток'!A3:E3</f>
        <v>                                                                                          по делу № 132-13в</v>
      </c>
      <c r="B3" s="146"/>
      <c r="C3" s="146"/>
      <c r="D3" s="146"/>
      <c r="E3" s="146"/>
    </row>
    <row r="4" spans="1:5" ht="18.75">
      <c r="A4" s="47"/>
      <c r="B4" s="47"/>
      <c r="C4" s="47"/>
      <c r="D4" s="47"/>
      <c r="E4" s="48"/>
    </row>
    <row r="5" spans="1:5" ht="18.75">
      <c r="A5" s="159" t="s">
        <v>274</v>
      </c>
      <c r="B5" s="159"/>
      <c r="C5" s="159"/>
      <c r="D5" s="159"/>
      <c r="E5" s="159"/>
    </row>
    <row r="6" spans="1:8" ht="18.75">
      <c r="A6" s="148" t="str">
        <f>'прил 1 сток'!A6:E6</f>
        <v>общества с ограниченной ответственностью «Жилпрогресс»</v>
      </c>
      <c r="B6" s="148"/>
      <c r="C6" s="148"/>
      <c r="D6" s="148"/>
      <c r="E6" s="148"/>
      <c r="F6" s="6"/>
      <c r="G6" s="7"/>
      <c r="H6" s="7"/>
    </row>
    <row r="7" spans="1:8" ht="18.75">
      <c r="A7" s="149" t="str">
        <f>'прил 1 сток'!A7:E7</f>
        <v>(Манский район, п. Первоманск, ИНН 2465209048)</v>
      </c>
      <c r="B7" s="149"/>
      <c r="C7" s="149"/>
      <c r="D7" s="149"/>
      <c r="E7" s="149"/>
      <c r="F7" s="7"/>
      <c r="G7" s="7"/>
      <c r="H7" s="7"/>
    </row>
    <row r="8" spans="1:8" ht="18.75">
      <c r="A8" s="49"/>
      <c r="B8" s="49"/>
      <c r="C8" s="49"/>
      <c r="D8" s="49"/>
      <c r="E8" s="49"/>
      <c r="F8" s="7"/>
      <c r="G8" s="7"/>
      <c r="H8" s="7"/>
    </row>
    <row r="9" spans="1:5" ht="27.75" customHeight="1">
      <c r="A9" s="160" t="s">
        <v>0</v>
      </c>
      <c r="B9" s="160" t="s">
        <v>156</v>
      </c>
      <c r="C9" s="162" t="s">
        <v>275</v>
      </c>
      <c r="D9" s="163"/>
      <c r="E9" s="160" t="s">
        <v>80</v>
      </c>
    </row>
    <row r="10" spans="1:5" ht="36.75" customHeight="1">
      <c r="A10" s="161"/>
      <c r="B10" s="161"/>
      <c r="C10" s="10" t="s">
        <v>276</v>
      </c>
      <c r="D10" s="10" t="s">
        <v>74</v>
      </c>
      <c r="E10" s="161"/>
    </row>
    <row r="11" spans="1:5" s="50" customFormat="1" ht="15.75">
      <c r="A11" s="10">
        <v>1</v>
      </c>
      <c r="B11" s="10">
        <v>2</v>
      </c>
      <c r="C11" s="10">
        <v>3</v>
      </c>
      <c r="D11" s="10">
        <v>4</v>
      </c>
      <c r="E11" s="10">
        <v>5</v>
      </c>
    </row>
    <row r="12" spans="1:5" ht="94.5">
      <c r="A12" s="10" t="s">
        <v>172</v>
      </c>
      <c r="B12" s="51" t="s">
        <v>157</v>
      </c>
      <c r="C12" s="11">
        <v>0</v>
      </c>
      <c r="D12" s="11">
        <v>0</v>
      </c>
      <c r="E12" s="11">
        <f aca="true" t="shared" si="0" ref="E12:E17">+C12-D12</f>
        <v>0</v>
      </c>
    </row>
    <row r="13" spans="1:5" ht="15.75">
      <c r="A13" s="10" t="s">
        <v>108</v>
      </c>
      <c r="B13" s="52" t="s">
        <v>158</v>
      </c>
      <c r="C13" s="53">
        <v>0</v>
      </c>
      <c r="D13" s="53">
        <v>0</v>
      </c>
      <c r="E13" s="11">
        <f t="shared" si="0"/>
        <v>0</v>
      </c>
    </row>
    <row r="14" spans="1:5" ht="20.25" customHeight="1">
      <c r="A14" s="10" t="s">
        <v>120</v>
      </c>
      <c r="B14" s="52" t="s">
        <v>159</v>
      </c>
      <c r="C14" s="53">
        <v>0</v>
      </c>
      <c r="D14" s="53">
        <v>0</v>
      </c>
      <c r="E14" s="11">
        <f t="shared" si="0"/>
        <v>0</v>
      </c>
    </row>
    <row r="15" spans="1:5" ht="18.75" customHeight="1">
      <c r="A15" s="10">
        <v>4</v>
      </c>
      <c r="B15" s="54" t="s">
        <v>277</v>
      </c>
      <c r="C15" s="11">
        <v>0</v>
      </c>
      <c r="D15" s="11">
        <v>0</v>
      </c>
      <c r="E15" s="11">
        <f t="shared" si="0"/>
        <v>0</v>
      </c>
    </row>
    <row r="16" spans="1:5" ht="22.5" customHeight="1">
      <c r="A16" s="10" t="s">
        <v>148</v>
      </c>
      <c r="B16" s="54" t="s">
        <v>160</v>
      </c>
      <c r="C16" s="11">
        <v>0</v>
      </c>
      <c r="D16" s="11">
        <v>0</v>
      </c>
      <c r="E16" s="11">
        <f t="shared" si="0"/>
        <v>0</v>
      </c>
    </row>
    <row r="17" spans="1:5" ht="15.75">
      <c r="A17" s="10" t="s">
        <v>150</v>
      </c>
      <c r="B17" s="54" t="s">
        <v>278</v>
      </c>
      <c r="C17" s="11">
        <v>20.07</v>
      </c>
      <c r="D17" s="11">
        <f>C17</f>
        <v>20.07</v>
      </c>
      <c r="E17" s="11">
        <f t="shared" si="0"/>
        <v>0</v>
      </c>
    </row>
    <row r="18" spans="1:5" ht="15.75">
      <c r="A18" s="10" t="s">
        <v>153</v>
      </c>
      <c r="B18" s="51" t="s">
        <v>48</v>
      </c>
      <c r="C18" s="11">
        <f>SUM(C12:C17)</f>
        <v>20.07</v>
      </c>
      <c r="D18" s="11">
        <f>SUM(D12:D17)</f>
        <v>20.07</v>
      </c>
      <c r="E18" s="11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Layout" workbookViewId="0" topLeftCell="A1">
      <selection activeCell="D23" sqref="D23"/>
    </sheetView>
  </sheetViews>
  <sheetFormatPr defaultColWidth="9.140625" defaultRowHeight="15" outlineLevelCol="1"/>
  <cols>
    <col min="1" max="1" width="7.421875" style="55" customWidth="1"/>
    <col min="2" max="2" width="38.00390625" style="55" customWidth="1"/>
    <col min="3" max="3" width="14.140625" style="55" customWidth="1"/>
    <col min="4" max="4" width="13.140625" style="55" customWidth="1" outlineLevel="1"/>
    <col min="5" max="5" width="14.140625" style="55" customWidth="1"/>
    <col min="6" max="6" width="27.421875" style="55" customWidth="1"/>
    <col min="7" max="16384" width="9.140625" style="55" customWidth="1"/>
  </cols>
  <sheetData>
    <row r="1" spans="1:5" ht="18.75" customHeight="1">
      <c r="A1" s="146" t="s">
        <v>383</v>
      </c>
      <c r="B1" s="146"/>
      <c r="C1" s="146"/>
      <c r="D1" s="146"/>
      <c r="E1" s="146"/>
    </row>
    <row r="2" spans="1:6" ht="21.75" customHeight="1">
      <c r="A2" s="146" t="s">
        <v>312</v>
      </c>
      <c r="B2" s="146"/>
      <c r="C2" s="146"/>
      <c r="D2" s="146"/>
      <c r="E2" s="146"/>
      <c r="F2" s="6"/>
    </row>
    <row r="3" spans="1:6" ht="18.75">
      <c r="A3" s="146" t="str">
        <f>'прил 1 вода'!A3:E3</f>
        <v>                                                                                          по делу № 133-13в</v>
      </c>
      <c r="B3" s="146"/>
      <c r="C3" s="146"/>
      <c r="D3" s="146"/>
      <c r="E3" s="146"/>
      <c r="F3" s="6"/>
    </row>
    <row r="4" spans="1:6" ht="18.75">
      <c r="A4" s="56"/>
      <c r="B4" s="57"/>
      <c r="C4" s="56"/>
      <c r="D4" s="56"/>
      <c r="E4" s="56"/>
      <c r="F4" s="6"/>
    </row>
    <row r="5" spans="1:6" ht="18.75">
      <c r="A5" s="164" t="s">
        <v>308</v>
      </c>
      <c r="B5" s="164"/>
      <c r="C5" s="164"/>
      <c r="D5" s="164"/>
      <c r="E5" s="164"/>
      <c r="F5" s="58"/>
    </row>
    <row r="6" spans="1:6" ht="18.75">
      <c r="A6" s="164" t="str">
        <f>'прил 1 сток'!A6:E6</f>
        <v>общества с ограниченной ответственностью «Жилпрогресс»</v>
      </c>
      <c r="B6" s="164"/>
      <c r="C6" s="164"/>
      <c r="D6" s="164"/>
      <c r="E6" s="164"/>
      <c r="F6" s="58"/>
    </row>
    <row r="7" spans="1:6" ht="18.75">
      <c r="A7" s="164" t="str">
        <f>'прил 1 сток'!A7:E7</f>
        <v>(Манский район, п. Первоманск, ИНН 2465209048)</v>
      </c>
      <c r="B7" s="164"/>
      <c r="C7" s="164"/>
      <c r="D7" s="164"/>
      <c r="E7" s="164"/>
      <c r="F7" s="58"/>
    </row>
    <row r="8" ht="18.75">
      <c r="B8" s="59"/>
    </row>
    <row r="9" spans="1:5" ht="24.75" customHeight="1">
      <c r="A9" s="165" t="s">
        <v>0</v>
      </c>
      <c r="B9" s="165" t="s">
        <v>59</v>
      </c>
      <c r="C9" s="165" t="s">
        <v>60</v>
      </c>
      <c r="D9" s="165" t="s">
        <v>279</v>
      </c>
      <c r="E9" s="165" t="s">
        <v>280</v>
      </c>
    </row>
    <row r="10" spans="1:5" ht="47.25" customHeight="1">
      <c r="A10" s="165"/>
      <c r="B10" s="165"/>
      <c r="C10" s="165"/>
      <c r="D10" s="165"/>
      <c r="E10" s="165"/>
    </row>
    <row r="11" spans="1:5" ht="18" customHeight="1">
      <c r="A11" s="60">
        <v>1</v>
      </c>
      <c r="B11" s="60">
        <v>2</v>
      </c>
      <c r="C11" s="60">
        <v>3</v>
      </c>
      <c r="D11" s="60">
        <v>4</v>
      </c>
      <c r="E11" s="60">
        <v>5</v>
      </c>
    </row>
    <row r="12" spans="1:6" ht="31.5">
      <c r="A12" s="60">
        <v>1</v>
      </c>
      <c r="B12" s="61" t="s">
        <v>61</v>
      </c>
      <c r="C12" s="60" t="s">
        <v>62</v>
      </c>
      <c r="D12" s="145">
        <v>30.91</v>
      </c>
      <c r="E12" s="145">
        <v>28.55</v>
      </c>
      <c r="F12" s="58"/>
    </row>
    <row r="13" spans="1:5" ht="15.75">
      <c r="A13" s="60">
        <f>A12+1</f>
        <v>2</v>
      </c>
      <c r="B13" s="62" t="s">
        <v>63</v>
      </c>
      <c r="C13" s="60" t="s">
        <v>62</v>
      </c>
      <c r="D13" s="145">
        <v>13.16</v>
      </c>
      <c r="E13" s="145">
        <v>1.94</v>
      </c>
    </row>
    <row r="14" spans="1:5" ht="31.5">
      <c r="A14" s="60">
        <f aca="true" t="shared" si="0" ref="A14:A19">A13+1</f>
        <v>3</v>
      </c>
      <c r="B14" s="62" t="s">
        <v>64</v>
      </c>
      <c r="C14" s="60" t="s">
        <v>161</v>
      </c>
      <c r="D14" s="145">
        <v>1799</v>
      </c>
      <c r="E14" s="145">
        <v>1931</v>
      </c>
    </row>
    <row r="15" spans="1:5" ht="31.5">
      <c r="A15" s="60">
        <f t="shared" si="0"/>
        <v>4</v>
      </c>
      <c r="B15" s="62" t="s">
        <v>65</v>
      </c>
      <c r="C15" s="60" t="s">
        <v>162</v>
      </c>
      <c r="D15" s="145">
        <v>8760</v>
      </c>
      <c r="E15" s="145">
        <v>8760</v>
      </c>
    </row>
    <row r="16" spans="1:5" ht="15.75">
      <c r="A16" s="60">
        <f t="shared" si="0"/>
        <v>5</v>
      </c>
      <c r="B16" s="61" t="s">
        <v>66</v>
      </c>
      <c r="C16" s="60" t="s">
        <v>67</v>
      </c>
      <c r="D16" s="141">
        <f>D17</f>
        <v>0.7837216991803421</v>
      </c>
      <c r="E16" s="141">
        <f>'прил 1 вода'!D39</f>
        <v>0.5236412996188852</v>
      </c>
    </row>
    <row r="17" spans="1:5" ht="15.75">
      <c r="A17" s="60">
        <f t="shared" si="0"/>
        <v>6</v>
      </c>
      <c r="B17" s="62" t="s">
        <v>174</v>
      </c>
      <c r="C17" s="60" t="s">
        <v>67</v>
      </c>
      <c r="D17" s="141">
        <f>90.07/'прил 1 вода'!D19</f>
        <v>0.7837216991803421</v>
      </c>
      <c r="E17" s="141">
        <f>E16</f>
        <v>0.5236412996188852</v>
      </c>
    </row>
    <row r="18" spans="1:5" ht="15.75" customHeight="1" hidden="1">
      <c r="A18" s="60">
        <f t="shared" si="0"/>
        <v>7</v>
      </c>
      <c r="B18" s="62" t="s">
        <v>68</v>
      </c>
      <c r="C18" s="60" t="s">
        <v>67</v>
      </c>
      <c r="D18" s="141"/>
      <c r="E18" s="145">
        <v>35</v>
      </c>
    </row>
    <row r="19" spans="1:5" ht="15.75" customHeight="1" hidden="1">
      <c r="A19" s="60">
        <f t="shared" si="0"/>
        <v>8</v>
      </c>
      <c r="B19" s="62" t="s">
        <v>69</v>
      </c>
      <c r="C19" s="60" t="s">
        <v>67</v>
      </c>
      <c r="D19" s="63"/>
      <c r="E19" s="63"/>
    </row>
    <row r="20" spans="1:5" ht="15.75" customHeight="1">
      <c r="A20" s="60">
        <v>7</v>
      </c>
      <c r="B20" s="62" t="s">
        <v>70</v>
      </c>
      <c r="C20" s="60" t="s">
        <v>62</v>
      </c>
      <c r="D20" s="63">
        <v>8.5</v>
      </c>
      <c r="E20" s="63">
        <v>35</v>
      </c>
    </row>
  </sheetData>
  <sheetProtection/>
  <mergeCells count="11">
    <mergeCell ref="A6:E6"/>
    <mergeCell ref="A7:E7"/>
    <mergeCell ref="A1:E1"/>
    <mergeCell ref="A2:E2"/>
    <mergeCell ref="A3:E3"/>
    <mergeCell ref="A5:E5"/>
    <mergeCell ref="A9:A10"/>
    <mergeCell ref="B9:B10"/>
    <mergeCell ref="C9:C10"/>
    <mergeCell ref="D9:D10"/>
    <mergeCell ref="E9:E1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Layout" workbookViewId="0" topLeftCell="A1">
      <selection activeCell="D16" sqref="D16"/>
    </sheetView>
  </sheetViews>
  <sheetFormatPr defaultColWidth="9.140625" defaultRowHeight="15"/>
  <cols>
    <col min="1" max="1" width="8.57421875" style="64" customWidth="1"/>
    <col min="2" max="2" width="40.421875" style="64" customWidth="1"/>
    <col min="3" max="3" width="12.8515625" style="64" customWidth="1"/>
    <col min="4" max="5" width="12.00390625" style="64" customWidth="1"/>
    <col min="6" max="6" width="9.140625" style="64" customWidth="1"/>
    <col min="7" max="7" width="27.8515625" style="64" customWidth="1"/>
    <col min="8" max="16384" width="9.140625" style="64" customWidth="1"/>
  </cols>
  <sheetData>
    <row r="1" spans="1:5" ht="18.75">
      <c r="A1" s="146" t="s">
        <v>383</v>
      </c>
      <c r="B1" s="146"/>
      <c r="C1" s="146"/>
      <c r="D1" s="146"/>
      <c r="E1" s="146"/>
    </row>
    <row r="2" spans="1:5" ht="18.75">
      <c r="A2" s="146" t="s">
        <v>312</v>
      </c>
      <c r="B2" s="146"/>
      <c r="C2" s="146"/>
      <c r="D2" s="146"/>
      <c r="E2" s="146"/>
    </row>
    <row r="3" spans="1:5" ht="18.75">
      <c r="A3" s="146" t="str">
        <f>'прил 1 сток'!A3:E3</f>
        <v>                                                                                          по делу № 132-13в</v>
      </c>
      <c r="B3" s="146"/>
      <c r="C3" s="146"/>
      <c r="D3" s="146"/>
      <c r="E3" s="146"/>
    </row>
    <row r="4" spans="1:5" ht="18.75">
      <c r="A4" s="65"/>
      <c r="B4" s="66"/>
      <c r="C4" s="65"/>
      <c r="D4" s="65"/>
      <c r="E4" s="65"/>
    </row>
    <row r="5" spans="1:7" ht="18" customHeight="1">
      <c r="A5" s="166" t="s">
        <v>308</v>
      </c>
      <c r="B5" s="166"/>
      <c r="C5" s="166"/>
      <c r="D5" s="166"/>
      <c r="E5" s="166"/>
      <c r="G5" s="58"/>
    </row>
    <row r="6" spans="1:7" ht="18.75">
      <c r="A6" s="166" t="str">
        <f>'прил 1 сток'!A6:E6</f>
        <v>общества с ограниченной ответственностью «Жилпрогресс»</v>
      </c>
      <c r="B6" s="166"/>
      <c r="C6" s="166"/>
      <c r="D6" s="166"/>
      <c r="E6" s="166"/>
      <c r="G6" s="58"/>
    </row>
    <row r="7" spans="1:7" ht="18.75">
      <c r="A7" s="166" t="str">
        <f>'прил 1 сток'!A7:E7</f>
        <v>(Манский район, п. Первоманск, ИНН 2465209048)</v>
      </c>
      <c r="B7" s="166"/>
      <c r="C7" s="166"/>
      <c r="D7" s="166"/>
      <c r="E7" s="166"/>
      <c r="G7" s="58"/>
    </row>
    <row r="8" spans="2:7" ht="15.75">
      <c r="B8" s="67"/>
      <c r="G8" s="55"/>
    </row>
    <row r="9" spans="1:7" ht="24.75" customHeight="1">
      <c r="A9" s="167" t="s">
        <v>0</v>
      </c>
      <c r="B9" s="169" t="s">
        <v>59</v>
      </c>
      <c r="C9" s="167" t="s">
        <v>60</v>
      </c>
      <c r="D9" s="169" t="s">
        <v>279</v>
      </c>
      <c r="E9" s="169" t="s">
        <v>280</v>
      </c>
      <c r="G9" s="6"/>
    </row>
    <row r="10" spans="1:7" ht="15.75" customHeight="1">
      <c r="A10" s="168"/>
      <c r="B10" s="167"/>
      <c r="C10" s="168"/>
      <c r="D10" s="167"/>
      <c r="E10" s="167"/>
      <c r="G10" s="55"/>
    </row>
    <row r="11" spans="1:7" ht="15.75">
      <c r="A11" s="68">
        <v>1</v>
      </c>
      <c r="B11" s="68">
        <v>2</v>
      </c>
      <c r="C11" s="68">
        <v>3</v>
      </c>
      <c r="D11" s="68">
        <v>4</v>
      </c>
      <c r="E11" s="68">
        <v>5</v>
      </c>
      <c r="G11" s="55"/>
    </row>
    <row r="12" spans="1:7" ht="39" hidden="1">
      <c r="A12" s="68">
        <v>1</v>
      </c>
      <c r="B12" s="69" t="s">
        <v>61</v>
      </c>
      <c r="C12" s="68" t="s">
        <v>62</v>
      </c>
      <c r="D12" s="68"/>
      <c r="E12" s="68"/>
      <c r="G12" s="58" t="s">
        <v>281</v>
      </c>
    </row>
    <row r="13" spans="1:5" ht="15.75" hidden="1">
      <c r="A13" s="68" t="s">
        <v>4</v>
      </c>
      <c r="B13" s="70" t="s">
        <v>63</v>
      </c>
      <c r="C13" s="68" t="s">
        <v>62</v>
      </c>
      <c r="D13" s="68"/>
      <c r="E13" s="68"/>
    </row>
    <row r="14" spans="1:5" ht="15.75" hidden="1">
      <c r="A14" s="68" t="s">
        <v>12</v>
      </c>
      <c r="B14" s="70" t="s">
        <v>282</v>
      </c>
      <c r="C14" s="68" t="s">
        <v>283</v>
      </c>
      <c r="D14" s="68"/>
      <c r="E14" s="68"/>
    </row>
    <row r="15" spans="1:5" ht="31.5">
      <c r="A15" s="68">
        <v>1</v>
      </c>
      <c r="B15" s="70" t="s">
        <v>284</v>
      </c>
      <c r="C15" s="68" t="s">
        <v>161</v>
      </c>
      <c r="D15" s="68">
        <v>935</v>
      </c>
      <c r="E15" s="68">
        <v>1108</v>
      </c>
    </row>
    <row r="16" spans="1:5" ht="19.5" customHeight="1">
      <c r="A16" s="68">
        <v>2</v>
      </c>
      <c r="B16" s="70" t="s">
        <v>65</v>
      </c>
      <c r="C16" s="68" t="s">
        <v>162</v>
      </c>
      <c r="D16" s="68">
        <v>8760</v>
      </c>
      <c r="E16" s="68">
        <v>8760</v>
      </c>
    </row>
    <row r="17" spans="1:5" ht="31.5">
      <c r="A17" s="68">
        <v>3</v>
      </c>
      <c r="B17" s="69" t="s">
        <v>285</v>
      </c>
      <c r="C17" s="68" t="s">
        <v>79</v>
      </c>
      <c r="D17" s="68">
        <v>0</v>
      </c>
      <c r="E17" s="71">
        <f>'прил 1 сток'!D30</f>
        <v>0.14285714285714288</v>
      </c>
    </row>
    <row r="18" spans="4:5" ht="15.75">
      <c r="D18" s="72"/>
      <c r="E18" s="73"/>
    </row>
  </sheetData>
  <sheetProtection/>
  <mergeCells count="11">
    <mergeCell ref="A9:A10"/>
    <mergeCell ref="B9:B10"/>
    <mergeCell ref="C9:C10"/>
    <mergeCell ref="D9:D10"/>
    <mergeCell ref="E9:E10"/>
    <mergeCell ref="A6:E6"/>
    <mergeCell ref="A7:E7"/>
    <mergeCell ref="A2:E2"/>
    <mergeCell ref="A3:E3"/>
    <mergeCell ref="A1:E1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16" sqref="A16:E16"/>
    </sheetView>
  </sheetViews>
  <sheetFormatPr defaultColWidth="9.140625" defaultRowHeight="15"/>
  <cols>
    <col min="1" max="1" width="5.8515625" style="107" customWidth="1"/>
    <col min="2" max="2" width="26.7109375" style="107" customWidth="1"/>
    <col min="3" max="3" width="14.00390625" style="107" customWidth="1"/>
    <col min="4" max="4" width="22.7109375" style="107" customWidth="1"/>
    <col min="5" max="5" width="17.28125" style="107" customWidth="1"/>
    <col min="6" max="16384" width="9.140625" style="107" customWidth="1"/>
  </cols>
  <sheetData>
    <row r="1" spans="1:5" ht="18.75">
      <c r="A1" s="146" t="s">
        <v>384</v>
      </c>
      <c r="B1" s="146"/>
      <c r="C1" s="146"/>
      <c r="D1" s="146"/>
      <c r="E1" s="146"/>
    </row>
    <row r="2" spans="1:5" ht="18.75">
      <c r="A2" s="146" t="s">
        <v>312</v>
      </c>
      <c r="B2" s="146"/>
      <c r="C2" s="146"/>
      <c r="D2" s="146"/>
      <c r="E2" s="146"/>
    </row>
    <row r="3" spans="1:5" ht="18.75">
      <c r="A3" s="146" t="str">
        <f>'прил 1 вода'!A3:E3</f>
        <v>                                                                                          по делу № 133-13в</v>
      </c>
      <c r="B3" s="146"/>
      <c r="C3" s="146"/>
      <c r="D3" s="146"/>
      <c r="E3" s="146"/>
    </row>
    <row r="4" ht="15.75" customHeight="1"/>
    <row r="5" spans="1:5" ht="18.75">
      <c r="A5" s="170" t="s">
        <v>309</v>
      </c>
      <c r="B5" s="170"/>
      <c r="C5" s="170"/>
      <c r="D5" s="170"/>
      <c r="E5" s="170"/>
    </row>
    <row r="6" spans="1:5" ht="18.75">
      <c r="A6" s="170" t="str">
        <f>'прил 1 сток'!A6:E6</f>
        <v>общества с ограниченной ответственностью «Жилпрогресс»</v>
      </c>
      <c r="B6" s="170"/>
      <c r="C6" s="170"/>
      <c r="D6" s="170"/>
      <c r="E6" s="170"/>
    </row>
    <row r="7" spans="1:5" ht="17.25" customHeight="1">
      <c r="A7" s="171" t="str">
        <f>'прил 1 сток'!A7:E7</f>
        <v>(Манский район, п. Первоманск, ИНН 2465209048)</v>
      </c>
      <c r="B7" s="171"/>
      <c r="C7" s="171"/>
      <c r="D7" s="171"/>
      <c r="E7" s="171"/>
    </row>
    <row r="9" spans="1:5" s="108" customFormat="1" ht="23.25" customHeight="1">
      <c r="A9" s="172" t="s">
        <v>0</v>
      </c>
      <c r="B9" s="172" t="s">
        <v>167</v>
      </c>
      <c r="C9" s="172" t="s">
        <v>60</v>
      </c>
      <c r="D9" s="174" t="s">
        <v>168</v>
      </c>
      <c r="E9" s="174"/>
    </row>
    <row r="10" spans="1:5" s="108" customFormat="1" ht="62.25" customHeight="1">
      <c r="A10" s="173"/>
      <c r="B10" s="173"/>
      <c r="C10" s="173"/>
      <c r="D10" s="109" t="s">
        <v>169</v>
      </c>
      <c r="E10" s="111" t="s">
        <v>166</v>
      </c>
    </row>
    <row r="11" spans="1:5" s="108" customFormat="1" ht="18.75">
      <c r="A11" s="109">
        <v>1</v>
      </c>
      <c r="B11" s="109">
        <v>2</v>
      </c>
      <c r="C11" s="109">
        <v>3</v>
      </c>
      <c r="D11" s="109">
        <v>4</v>
      </c>
      <c r="E11" s="109">
        <v>5</v>
      </c>
    </row>
    <row r="12" spans="1:5" s="108" customFormat="1" ht="18.75">
      <c r="A12" s="109">
        <v>1</v>
      </c>
      <c r="B12" s="110" t="s">
        <v>58</v>
      </c>
      <c r="C12" s="109"/>
      <c r="D12" s="142"/>
      <c r="E12" s="142"/>
    </row>
    <row r="13" spans="1:5" s="108" customFormat="1" ht="55.5" customHeight="1">
      <c r="A13" s="109" t="s">
        <v>3</v>
      </c>
      <c r="B13" s="110" t="s">
        <v>170</v>
      </c>
      <c r="C13" s="119" t="s">
        <v>305</v>
      </c>
      <c r="D13" s="111">
        <v>59.91</v>
      </c>
      <c r="E13" s="111">
        <v>62.95</v>
      </c>
    </row>
    <row r="14" spans="1:5" ht="57" customHeight="1">
      <c r="A14" s="109" t="s">
        <v>4</v>
      </c>
      <c r="B14" s="110" t="s">
        <v>171</v>
      </c>
      <c r="C14" s="119" t="s">
        <v>305</v>
      </c>
      <c r="D14" s="111">
        <f>D13</f>
        <v>59.91</v>
      </c>
      <c r="E14" s="111">
        <f>E13</f>
        <v>62.95</v>
      </c>
    </row>
    <row r="16" spans="1:5" ht="65.25" customHeight="1">
      <c r="A16" s="175" t="s">
        <v>306</v>
      </c>
      <c r="B16" s="175"/>
      <c r="C16" s="175"/>
      <c r="D16" s="175"/>
      <c r="E16" s="175"/>
    </row>
  </sheetData>
  <sheetProtection/>
  <mergeCells count="11">
    <mergeCell ref="A9:A10"/>
    <mergeCell ref="B9:B10"/>
    <mergeCell ref="C9:C10"/>
    <mergeCell ref="D9:E9"/>
    <mergeCell ref="A16:E16"/>
    <mergeCell ref="A1:E1"/>
    <mergeCell ref="A2:E2"/>
    <mergeCell ref="A3:E3"/>
    <mergeCell ref="A5:E5"/>
    <mergeCell ref="A6:E6"/>
    <mergeCell ref="A7:E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2013-11-28T03:29:49Z</cp:lastPrinted>
  <dcterms:created xsi:type="dcterms:W3CDTF">2013-09-23T08:42:38Z</dcterms:created>
  <dcterms:modified xsi:type="dcterms:W3CDTF">2013-11-28T03:37:15Z</dcterms:modified>
  <cp:category/>
  <cp:version/>
  <cp:contentType/>
  <cp:contentStatus/>
</cp:coreProperties>
</file>